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napp\Documents\Impact Fee\2024 Impact Fee\"/>
    </mc:Choice>
  </mc:AlternateContent>
  <bookViews>
    <workbookView xWindow="0" yWindow="0" windowWidth="38400" windowHeight="18980" tabRatio="702"/>
  </bookViews>
  <sheets>
    <sheet name="Impact Fee Worksheet" sheetId="17" r:id="rId1"/>
    <sheet name="Service Areas" sheetId="19" r:id="rId2"/>
    <sheet name="Collection Rates" sheetId="22" r:id="rId3"/>
    <sheet name="Land Use Equivalency Table" sheetId="21" r:id="rId4"/>
    <sheet name="Hidden" sheetId="14" state="hidden" r:id="rId5"/>
  </sheets>
  <externalReferences>
    <externalReference r:id="rId6"/>
  </externalReferences>
  <definedNames>
    <definedName name="_Order1" hidden="1">255</definedName>
    <definedName name="_Order2" hidden="1">255</definedName>
    <definedName name="Collection_Tier">Hidden!#REF!</definedName>
    <definedName name="Commercial_Retail">Hidden!#REF!</definedName>
    <definedName name="Drainage_Basin">Hidden!#REF!</definedName>
    <definedName name="Hotels">Hidden!#REF!</definedName>
    <definedName name="Industrial">Hidden!#REF!</definedName>
    <definedName name="Institutional">Hidden!#REF!</definedName>
    <definedName name="LandUseCat">Hidden!$B$2:$B$9</definedName>
    <definedName name="Medical">Hidden!#REF!</definedName>
    <definedName name="Mixed_Use">Hidden!#REF!</definedName>
    <definedName name="Multifamily_Light_Industrial">Hidden!#REF!</definedName>
    <definedName name="Office">Hidden!#REF!</definedName>
    <definedName name="_xlnm.Print_Area" localSheetId="0">'Impact Fee Worksheet'!$A$1:$P$55</definedName>
    <definedName name="_xlnm.Print_Area" localSheetId="3">'Land Use Equivalency Table'!$A$1:$E$12</definedName>
    <definedName name="Recreational">Hidden!#REF!</definedName>
    <definedName name="Residential">Hidden!#REF!</definedName>
    <definedName name="Roadway_Service">Hidden!$A$2:$A$7</definedName>
    <definedName name="Select_Service_Area">Hidden!#REF!</definedName>
    <definedName name="Services">Hidden!#REF!</definedName>
  </definedNames>
  <calcPr calcId="162913"/>
  <customWorkbookViews>
    <customWorkbookView name="PAGE1" guid="{C7DEFAC1-2A65-43FD-8D0A-4F4353435422}" maximized="1" xWindow="-8" yWindow="-8" windowWidth="1936" windowHeight="1056" activeSheetId="1"/>
    <customWorkbookView name="2" guid="{AE89B271-2B61-4891-A1BD-02DE42395B53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7" l="1"/>
  <c r="B44" i="17"/>
  <c r="A44" i="17"/>
  <c r="G44" i="17" s="1"/>
  <c r="C43" i="17"/>
  <c r="B43" i="17"/>
  <c r="A43" i="17"/>
  <c r="G43" i="17" s="1"/>
  <c r="C42" i="17"/>
  <c r="B42" i="17"/>
  <c r="A42" i="17"/>
  <c r="G42" i="17" s="1"/>
  <c r="C47" i="17" l="1"/>
  <c r="E26" i="17" l="1"/>
  <c r="I23" i="17"/>
  <c r="I24" i="17"/>
  <c r="I22" i="17"/>
  <c r="E23" i="17"/>
  <c r="E24" i="17"/>
  <c r="E22" i="17"/>
  <c r="G32" i="17"/>
  <c r="I42" i="17" s="1"/>
  <c r="G33" i="17"/>
  <c r="I43" i="17" s="1"/>
  <c r="G34" i="17"/>
  <c r="I44" i="17" s="1"/>
  <c r="K22" i="17" l="1"/>
  <c r="N22" i="17" s="1"/>
  <c r="K23" i="17"/>
  <c r="N23" i="17" s="1"/>
  <c r="K24" i="17"/>
  <c r="N24" i="17" s="1"/>
  <c r="C37" i="17"/>
  <c r="N26" i="17" l="1"/>
  <c r="L50" i="17" s="1"/>
  <c r="E50" i="17"/>
  <c r="I32" i="17"/>
  <c r="E52" i="17" l="1"/>
  <c r="I47" i="17"/>
  <c r="L52" i="17" s="1"/>
  <c r="G7" i="22"/>
  <c r="H7" i="22"/>
  <c r="G8" i="22"/>
  <c r="H8" i="22"/>
  <c r="G9" i="22"/>
  <c r="H9" i="22"/>
  <c r="G10" i="22"/>
  <c r="H10" i="22"/>
  <c r="G11" i="22"/>
  <c r="H11" i="22"/>
  <c r="G12" i="22"/>
  <c r="H12" i="22"/>
  <c r="G13" i="22"/>
  <c r="H13" i="22"/>
  <c r="H6" i="22"/>
  <c r="G6" i="22"/>
  <c r="I34" i="17" l="1"/>
  <c r="I33" i="17"/>
  <c r="E51" i="17" l="1"/>
  <c r="E54" i="17" s="1"/>
  <c r="I37" i="17"/>
  <c r="L51" i="17" s="1"/>
  <c r="L54" i="17" l="1"/>
</calcChain>
</file>

<file path=xl/sharedStrings.xml><?xml version="1.0" encoding="utf-8"?>
<sst xmlns="http://schemas.openxmlformats.org/spreadsheetml/2006/main" count="146" uniqueCount="111">
  <si>
    <t>Dev. Unit</t>
  </si>
  <si>
    <t>Development Size 
(DU, sq ft, etc.)</t>
  </si>
  <si>
    <t>A</t>
  </si>
  <si>
    <t>B</t>
  </si>
  <si>
    <t>Office</t>
  </si>
  <si>
    <t>Hotel</t>
  </si>
  <si>
    <t>Rooms</t>
  </si>
  <si>
    <t>Land Use Category</t>
  </si>
  <si>
    <t>Industrial</t>
  </si>
  <si>
    <t>Institutional</t>
  </si>
  <si>
    <t>Impact Fee Cost Calculation Worksheet</t>
  </si>
  <si>
    <t>Roadway Impact Fee Cost</t>
  </si>
  <si>
    <t>Veh-Mi Per Dev Unit</t>
  </si>
  <si>
    <t>Meter Size</t>
  </si>
  <si>
    <t>1"</t>
  </si>
  <si>
    <t>2"</t>
  </si>
  <si>
    <t>3"</t>
  </si>
  <si>
    <t>4"</t>
  </si>
  <si>
    <t>6"</t>
  </si>
  <si>
    <t>8"</t>
  </si>
  <si>
    <t>A x B</t>
  </si>
  <si>
    <t>Water</t>
  </si>
  <si>
    <t>Wastewater</t>
  </si>
  <si>
    <t>1,000 Sq Ft GFA</t>
  </si>
  <si>
    <t>Roadway Impact
of Development 
($)</t>
  </si>
  <si>
    <t>Roadway Service Area</t>
  </si>
  <si>
    <t>Maximum Assessed Fee per Service Unit
(Vehicle Mile)</t>
  </si>
  <si>
    <t>Total Impact Fee Costs</t>
  </si>
  <si>
    <t>TOTAL ASSESSED IMPACT FEE:</t>
  </si>
  <si>
    <t>Please note that this is a calculation tool. Final fee determination will be based on City Staff assessment.</t>
  </si>
  <si>
    <t>TOTAL COLLECTED IMPACT FEE:</t>
  </si>
  <si>
    <t>ROADWAY</t>
  </si>
  <si>
    <t>Select Roadway Service Area</t>
  </si>
  <si>
    <t>Service Unit Equivalents</t>
  </si>
  <si>
    <t>1 1/2"</t>
  </si>
  <si>
    <t>C</t>
  </si>
  <si>
    <t>A x C x ($/SU)</t>
  </si>
  <si>
    <t>A x B x ($/VM)</t>
  </si>
  <si>
    <t>Water 
Impact of Development
($)</t>
  </si>
  <si>
    <t>Wastewater 
Impact of Development
($)</t>
  </si>
  <si>
    <t>CALCULATED ROADWAY IMPACT FEE:</t>
  </si>
  <si>
    <t xml:space="preserve">Development Name:  </t>
  </si>
  <si>
    <t xml:space="preserve">Applicant:  </t>
  </si>
  <si>
    <t xml:space="preserve">Legal Description (Lot, Block):  </t>
  </si>
  <si>
    <t xml:space="preserve">Date (Month, Day, Year):  </t>
  </si>
  <si>
    <t xml:space="preserve">Roadway Service Area:  </t>
  </si>
  <si>
    <t>WATER/WASTEWATER</t>
  </si>
  <si>
    <t>Assessed Wastewater Impact Fee:</t>
  </si>
  <si>
    <t>Assessed Water Impact Fee:</t>
  </si>
  <si>
    <t>Assessed Roadway Impact Fee:</t>
  </si>
  <si>
    <t>Collected Roadway Impact Fee:</t>
  </si>
  <si>
    <t>Collected Wastewater Impact Fee:</t>
  </si>
  <si>
    <t>Collected Water Impact Fee:</t>
  </si>
  <si>
    <t>Water/Wastewater Service Area</t>
  </si>
  <si>
    <t>Road Service Areas</t>
  </si>
  <si>
    <t>10"</t>
  </si>
  <si>
    <t>Maximum Assessed Fee 
per Service Unit</t>
  </si>
  <si>
    <t>5/8"x 3/4"</t>
  </si>
  <si>
    <t>Land Use Equivalency Table</t>
  </si>
  <si>
    <t>LAND USE</t>
  </si>
  <si>
    <t>ITE Code</t>
  </si>
  <si>
    <t>Development   Unit</t>
  </si>
  <si>
    <t>Data Center</t>
  </si>
  <si>
    <t>DU</t>
  </si>
  <si>
    <t>Cost per service unit ($/SU)</t>
  </si>
  <si>
    <t>Water:</t>
  </si>
  <si>
    <t>Wastewater:</t>
  </si>
  <si>
    <t>Irrigation Meter Quantity</t>
  </si>
  <si>
    <t>(A+B) x C x ($/SU)</t>
  </si>
  <si>
    <t>Ratio to 5/8" x 3/4" Meter</t>
  </si>
  <si>
    <t xml:space="preserve">Plat Number:  </t>
  </si>
  <si>
    <t>City of Terrell, Texas</t>
  </si>
  <si>
    <t>CITY OF TERRELL</t>
  </si>
  <si>
    <t xml:space="preserve">Service Unit (Veh-Mi/Dev. Unit)       </t>
  </si>
  <si>
    <t>Multi-Family Residence</t>
  </si>
  <si>
    <t>Retail/Commercial</t>
  </si>
  <si>
    <t>West</t>
  </si>
  <si>
    <t>East</t>
  </si>
  <si>
    <t>North</t>
  </si>
  <si>
    <t>South</t>
  </si>
  <si>
    <t>Southwest</t>
  </si>
  <si>
    <t xml:space="preserve">Address:  </t>
  </si>
  <si>
    <t>Please see "Service Areas" tab for maps of Roadway Service Areas</t>
  </si>
  <si>
    <t xml:space="preserve">Permit Number:  </t>
  </si>
  <si>
    <t/>
  </si>
  <si>
    <t>Single-Family Residence</t>
  </si>
  <si>
    <t xml:space="preserve">Roadway cost per vehicle-mile ($/VM): </t>
  </si>
  <si>
    <t>Existing meter size:</t>
  </si>
  <si>
    <t>Domestic Meter Quantity</t>
  </si>
  <si>
    <t xml:space="preserve"> Demand 
(vehicle-miles)</t>
  </si>
  <si>
    <t>Worksheet v1. Last Updated: 8/28/2024</t>
  </si>
  <si>
    <t>Infill Development?</t>
  </si>
  <si>
    <t>Water Impact Fee Costs</t>
  </si>
  <si>
    <t>Wastewater Impact Fee Costs</t>
  </si>
  <si>
    <t>-</t>
  </si>
  <si>
    <t>CALCULATED WATER IMPACT FEE:</t>
  </si>
  <si>
    <t>CALCULATED WASTEWATER IMPACT FEE:</t>
  </si>
  <si>
    <t>Existing land use and sq.ft.:</t>
  </si>
  <si>
    <t>Per Ordinance 3048</t>
  </si>
  <si>
    <t>Per Service Unit</t>
  </si>
  <si>
    <t>Effective Date</t>
  </si>
  <si>
    <t>August 31, 2024 – August 30, 2028</t>
  </si>
  <si>
    <t>Water Service Unit</t>
  </si>
  <si>
    <t>Wastewater Service Unit</t>
  </si>
  <si>
    <t>Roadway Service Unit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</si>
  <si>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Infill Lots – Only pay Wastewater Impact Fee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</si>
  <si>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The roadway impact fee is applicable for development within the North, South, Southwest and West Service Areas; The roadway impact fee is $0 for development within the East Service Area.</t>
    </r>
  </si>
  <si>
    <t>Select Infill Y/N</t>
  </si>
  <si>
    <t>Select Month</t>
  </si>
  <si>
    <t>Select Day</t>
  </si>
  <si>
    <t>Select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</si>
</sst>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.00_);_(&quot;$&quot;* \(#,##0.00\);_(&quot;$&quot;* &quot;-&quot;_);_(@_)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indexed="8"/>
      <name val="Arial"/>
      <family val="2"/>
    </font>
    <font>
      <b/>
      <sz val="9"/>
      <color rgb="FFE6AA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color rgb="FF031C6B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7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15D91"/>
        <bgColor indexed="64"/>
      </patternFill>
    </fill>
    <fill>
      <patternFill patternType="solid">
        <fgColor rgb="FFE2E9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2" borderId="1" applyNumberFormat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3" fillId="0" borderId="0"/>
  </cellStyleXfs>
  <cellXfs count="224">
    <xf numFmtId="0" fontId="0" fillId="0" borderId="0" xfId="0"/>
    <xf numFmtId="0" fontId="10" fillId="0" borderId="0" xfId="0" applyFont="1"/>
    <xf numFmtId="0" fontId="19" fillId="0" borderId="0" xfId="0" applyFont="1"/>
    <xf numFmtId="0" fontId="25" fillId="0" borderId="0" xfId="8" applyFont="1" applyAlignment="1">
      <alignment wrapText="1"/>
    </xf>
    <xf numFmtId="0" fontId="26" fillId="0" borderId="0" xfId="8" applyFont="1" applyAlignment="1">
      <alignment horizontal="center"/>
    </xf>
    <xf numFmtId="0" fontId="23" fillId="0" borderId="0" xfId="8"/>
    <xf numFmtId="0" fontId="26" fillId="0" borderId="0" xfId="8" applyFont="1"/>
    <xf numFmtId="2" fontId="26" fillId="0" borderId="0" xfId="8" applyNumberFormat="1" applyFont="1"/>
    <xf numFmtId="0" fontId="24" fillId="0" borderId="0" xfId="8" applyFont="1" applyAlignment="1">
      <alignment vertical="center"/>
    </xf>
    <xf numFmtId="0" fontId="29" fillId="0" borderId="0" xfId="0" applyFont="1"/>
    <xf numFmtId="0" fontId="32" fillId="0" borderId="12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4" fillId="0" borderId="0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2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2" xfId="0" applyBorder="1"/>
    <xf numFmtId="0" fontId="12" fillId="0" borderId="0" xfId="0" applyFont="1"/>
    <xf numFmtId="0" fontId="9" fillId="0" borderId="3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right"/>
    </xf>
    <xf numFmtId="44" fontId="0" fillId="0" borderId="0" xfId="7" applyFont="1" applyBorder="1" applyAlignment="1" applyProtection="1"/>
    <xf numFmtId="44" fontId="0" fillId="0" borderId="0" xfId="7" applyFont="1" applyBorder="1" applyAlignment="1" applyProtection="1">
      <alignment horizontal="center"/>
    </xf>
    <xf numFmtId="44" fontId="6" fillId="0" borderId="0" xfId="7" applyFont="1" applyBorder="1" applyAlignment="1" applyProtection="1"/>
    <xf numFmtId="44" fontId="0" fillId="0" borderId="0" xfId="0" applyNumberFormat="1"/>
    <xf numFmtId="0" fontId="8" fillId="0" borderId="0" xfId="0" applyFont="1" applyAlignment="1">
      <alignment horizontal="left" vertical="center" wrapText="1"/>
    </xf>
    <xf numFmtId="0" fontId="31" fillId="4" borderId="12" xfId="0" applyFont="1" applyFill="1" applyBorder="1" applyAlignment="1">
      <alignment horizontal="center"/>
    </xf>
    <xf numFmtId="2" fontId="32" fillId="0" borderId="12" xfId="0" applyNumberFormat="1" applyFont="1" applyBorder="1" applyAlignment="1">
      <alignment horizontal="center" wrapText="1"/>
    </xf>
    <xf numFmtId="8" fontId="30" fillId="0" borderId="12" xfId="0" applyNumberFormat="1" applyFont="1" applyBorder="1" applyAlignment="1">
      <alignment horizontal="center" wrapText="1"/>
    </xf>
    <xf numFmtId="164" fontId="10" fillId="3" borderId="2" xfId="0" applyNumberFormat="1" applyFont="1" applyFill="1" applyBorder="1"/>
    <xf numFmtId="44" fontId="28" fillId="4" borderId="0" xfId="7" applyFont="1" applyFill="1" applyBorder="1" applyAlignment="1" applyProtection="1"/>
    <xf numFmtId="44" fontId="33" fillId="0" borderId="0" xfId="7" applyFont="1" applyBorder="1" applyAlignment="1" applyProtection="1"/>
    <xf numFmtId="0" fontId="26" fillId="0" borderId="0" xfId="0" applyFont="1"/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3" xfId="1" applyFont="1" applyFill="1" applyBorder="1" applyAlignment="1" applyProtection="1">
      <alignment horizontal="left"/>
      <protection locked="0"/>
    </xf>
    <xf numFmtId="0" fontId="27" fillId="0" borderId="3" xfId="1" applyFont="1" applyFill="1" applyBorder="1" applyAlignment="1" applyProtection="1">
      <alignment horizontal="center"/>
    </xf>
    <xf numFmtId="0" fontId="6" fillId="0" borderId="0" xfId="0" applyFont="1"/>
    <xf numFmtId="0" fontId="29" fillId="0" borderId="0" xfId="2" applyFont="1" applyAlignment="1">
      <alignment horizontal="center"/>
    </xf>
    <xf numFmtId="0" fontId="16" fillId="8" borderId="0" xfId="0" applyFont="1" applyFill="1"/>
    <xf numFmtId="0" fontId="10" fillId="8" borderId="20" xfId="2" applyFont="1" applyFill="1" applyBorder="1"/>
    <xf numFmtId="0" fontId="10" fillId="8" borderId="5" xfId="2" applyFont="1" applyFill="1" applyBorder="1" applyAlignment="1">
      <alignment horizontal="center"/>
    </xf>
    <xf numFmtId="2" fontId="10" fillId="8" borderId="21" xfId="2" applyNumberFormat="1" applyFont="1" applyFill="1" applyBorder="1" applyAlignment="1">
      <alignment horizontal="center"/>
    </xf>
    <xf numFmtId="0" fontId="16" fillId="8" borderId="19" xfId="2" applyFont="1" applyFill="1" applyBorder="1"/>
    <xf numFmtId="3" fontId="10" fillId="8" borderId="5" xfId="2" applyNumberFormat="1" applyFont="1" applyFill="1" applyBorder="1" applyAlignment="1">
      <alignment horizontal="center"/>
    </xf>
    <xf numFmtId="0" fontId="2" fillId="8" borderId="19" xfId="2" applyFont="1" applyFill="1" applyBorder="1"/>
    <xf numFmtId="0" fontId="34" fillId="0" borderId="0" xfId="0" applyFont="1"/>
    <xf numFmtId="0" fontId="26" fillId="0" borderId="0" xfId="2" applyFont="1"/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26" fillId="0" borderId="0" xfId="0" applyNumberFormat="1" applyFont="1"/>
    <xf numFmtId="0" fontId="28" fillId="4" borderId="15" xfId="0" applyFont="1" applyFill="1" applyBorder="1" applyAlignment="1">
      <alignment vertical="center"/>
    </xf>
    <xf numFmtId="0" fontId="22" fillId="4" borderId="24" xfId="0" applyFont="1" applyFill="1" applyBorder="1" applyAlignment="1">
      <alignment vertical="center"/>
    </xf>
    <xf numFmtId="0" fontId="28" fillId="4" borderId="24" xfId="0" applyFont="1" applyFill="1" applyBorder="1" applyAlignment="1">
      <alignment vertical="center"/>
    </xf>
    <xf numFmtId="0" fontId="22" fillId="4" borderId="24" xfId="0" applyFont="1" applyFill="1" applyBorder="1"/>
    <xf numFmtId="0" fontId="0" fillId="0" borderId="19" xfId="0" applyBorder="1" applyAlignment="1">
      <alignment vertical="center"/>
    </xf>
    <xf numFmtId="165" fontId="10" fillId="0" borderId="0" xfId="0" applyNumberFormat="1" applyFont="1" applyAlignment="1">
      <alignment horizontal="center"/>
    </xf>
    <xf numFmtId="0" fontId="0" fillId="0" borderId="19" xfId="0" applyBorder="1"/>
    <xf numFmtId="0" fontId="21" fillId="7" borderId="15" xfId="2" applyFont="1" applyFill="1" applyBorder="1" applyAlignment="1">
      <alignment horizontal="center" vertical="center"/>
    </xf>
    <xf numFmtId="0" fontId="21" fillId="4" borderId="16" xfId="2" applyFont="1" applyFill="1" applyBorder="1" applyAlignment="1">
      <alignment horizontal="center" vertical="center"/>
    </xf>
    <xf numFmtId="0" fontId="21" fillId="4" borderId="17" xfId="2" applyFont="1" applyFill="1" applyBorder="1" applyAlignment="1">
      <alignment horizontal="center" vertical="center" wrapText="1"/>
    </xf>
    <xf numFmtId="2" fontId="21" fillId="4" borderId="18" xfId="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2" fontId="29" fillId="0" borderId="0" xfId="2" applyNumberFormat="1" applyFont="1" applyAlignment="1">
      <alignment horizontal="center"/>
    </xf>
    <xf numFmtId="0" fontId="10" fillId="8" borderId="26" xfId="2" applyFont="1" applyFill="1" applyBorder="1"/>
    <xf numFmtId="0" fontId="10" fillId="8" borderId="22" xfId="2" applyFont="1" applyFill="1" applyBorder="1" applyAlignment="1">
      <alignment horizontal="center"/>
    </xf>
    <xf numFmtId="2" fontId="10" fillId="8" borderId="23" xfId="2" applyNumberFormat="1" applyFont="1" applyFill="1" applyBorder="1" applyAlignment="1">
      <alignment horizontal="center"/>
    </xf>
    <xf numFmtId="0" fontId="10" fillId="0" borderId="0" xfId="0" quotePrefix="1" applyFont="1" applyAlignment="1">
      <alignment horizontal="left"/>
    </xf>
    <xf numFmtId="0" fontId="20" fillId="0" borderId="14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27" fillId="0" borderId="3" xfId="1" applyFont="1" applyFill="1" applyBorder="1" applyAlignment="1" applyProtection="1">
      <alignment horizontal="left"/>
      <protection locked="0"/>
    </xf>
    <xf numFmtId="165" fontId="11" fillId="0" borderId="2" xfId="0" applyNumberFormat="1" applyFont="1" applyBorder="1" applyAlignment="1">
      <alignment horizontal="center"/>
    </xf>
    <xf numFmtId="0" fontId="13" fillId="0" borderId="25" xfId="0" applyFont="1" applyBorder="1" applyAlignment="1">
      <alignment vertical="top" wrapText="1"/>
    </xf>
    <xf numFmtId="44" fontId="26" fillId="0" borderId="0" xfId="7" applyFont="1" applyBorder="1" applyAlignment="1" applyProtection="1"/>
    <xf numFmtId="0" fontId="33" fillId="0" borderId="25" xfId="0" applyFont="1" applyBorder="1" applyAlignment="1">
      <alignment vertical="center" wrapText="1"/>
    </xf>
    <xf numFmtId="0" fontId="0" fillId="0" borderId="0" xfId="0" applyAlignment="1">
      <alignment horizontal="left"/>
    </xf>
    <xf numFmtId="165" fontId="11" fillId="0" borderId="2" xfId="0" applyNumberFormat="1" applyFont="1" applyBorder="1"/>
    <xf numFmtId="0" fontId="11" fillId="0" borderId="2" xfId="0" applyFont="1" applyBorder="1"/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8" fillId="0" borderId="0" xfId="0" applyFont="1"/>
    <xf numFmtId="0" fontId="27" fillId="5" borderId="1" xfId="1" applyFont="1" applyFill="1" applyAlignment="1" applyProtection="1">
      <alignment horizontal="left"/>
      <protection locked="0"/>
    </xf>
    <xf numFmtId="0" fontId="0" fillId="0" borderId="21" xfId="0" applyBorder="1"/>
    <xf numFmtId="0" fontId="27" fillId="0" borderId="21" xfId="1" applyFont="1" applyFill="1" applyBorder="1" applyAlignment="1" applyProtection="1">
      <alignment horizontal="left"/>
      <protection locked="0"/>
    </xf>
    <xf numFmtId="0" fontId="36" fillId="3" borderId="21" xfId="1" applyFont="1" applyFill="1" applyBorder="1" applyAlignment="1" applyProtection="1">
      <alignment vertical="center" wrapText="1"/>
    </xf>
    <xf numFmtId="0" fontId="2" fillId="0" borderId="21" xfId="0" applyFont="1" applyBorder="1" applyAlignment="1">
      <alignment horizontal="right"/>
    </xf>
    <xf numFmtId="0" fontId="0" fillId="0" borderId="21" xfId="0" applyBorder="1" applyAlignment="1">
      <alignment vertical="center"/>
    </xf>
    <xf numFmtId="0" fontId="22" fillId="4" borderId="2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21" xfId="0" applyFont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2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27" fillId="5" borderId="1" xfId="1" applyNumberFormat="1" applyFont="1" applyFill="1" applyAlignment="1" applyProtection="1">
      <alignment horizontal="center" vertical="center"/>
      <protection locked="0"/>
    </xf>
    <xf numFmtId="2" fontId="10" fillId="0" borderId="0" xfId="0" applyNumberFormat="1" applyFont="1" applyAlignment="1">
      <alignment horizontal="center" vertical="center"/>
    </xf>
    <xf numFmtId="0" fontId="10" fillId="8" borderId="0" xfId="0" applyFont="1" applyFill="1" applyAlignment="1">
      <alignment vertical="center"/>
    </xf>
    <xf numFmtId="4" fontId="10" fillId="0" borderId="0" xfId="0" applyNumberFormat="1" applyFont="1"/>
    <xf numFmtId="165" fontId="10" fillId="0" borderId="21" xfId="0" applyNumberFormat="1" applyFont="1" applyBorder="1"/>
    <xf numFmtId="0" fontId="11" fillId="0" borderId="33" xfId="0" applyFont="1" applyBorder="1" applyAlignment="1">
      <alignment horizontal="center"/>
    </xf>
    <xf numFmtId="0" fontId="22" fillId="4" borderId="29" xfId="0" applyFont="1" applyFill="1" applyBorder="1"/>
    <xf numFmtId="0" fontId="20" fillId="0" borderId="0" xfId="0" applyFont="1"/>
    <xf numFmtId="0" fontId="9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5" borderId="34" xfId="1" applyFont="1" applyFill="1" applyBorder="1" applyAlignment="1" applyProtection="1">
      <alignment horizontal="center" vertical="center"/>
      <protection locked="0"/>
    </xf>
    <xf numFmtId="0" fontId="27" fillId="5" borderId="1" xfId="1" applyFont="1" applyFill="1" applyAlignment="1" applyProtection="1">
      <alignment horizontal="center" vertical="center"/>
      <protection locked="0"/>
    </xf>
    <xf numFmtId="166" fontId="10" fillId="0" borderId="0" xfId="0" applyNumberFormat="1" applyFont="1" applyAlignment="1">
      <alignment horizontal="center"/>
    </xf>
    <xf numFmtId="165" fontId="10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18" fillId="3" borderId="32" xfId="0" applyFont="1" applyFill="1" applyBorder="1" applyAlignment="1">
      <alignment horizontal="right"/>
    </xf>
    <xf numFmtId="0" fontId="29" fillId="0" borderId="19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/>
    <xf numFmtId="44" fontId="0" fillId="6" borderId="21" xfId="7" applyFont="1" applyFill="1" applyBorder="1" applyAlignment="1" applyProtection="1"/>
    <xf numFmtId="0" fontId="18" fillId="0" borderId="19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2" fillId="6" borderId="0" xfId="0" applyFont="1" applyFill="1" applyAlignment="1">
      <alignment horizontal="right" vertical="center"/>
    </xf>
    <xf numFmtId="0" fontId="2" fillId="6" borderId="21" xfId="0" applyFont="1" applyFill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40" fillId="4" borderId="0" xfId="0" applyFont="1" applyFill="1" applyAlignment="1">
      <alignment horizontal="left"/>
    </xf>
    <xf numFmtId="44" fontId="28" fillId="4" borderId="21" xfId="7" applyFont="1" applyFill="1" applyBorder="1" applyAlignment="1" applyProtection="1"/>
    <xf numFmtId="0" fontId="33" fillId="0" borderId="35" xfId="0" applyFont="1" applyBorder="1" applyAlignment="1">
      <alignment vertical="center" wrapText="1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/>
    </xf>
    <xf numFmtId="0" fontId="12" fillId="3" borderId="0" xfId="0" applyFont="1" applyFill="1"/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/>
    </xf>
    <xf numFmtId="0" fontId="27" fillId="3" borderId="0" xfId="1" applyFont="1" applyFill="1" applyBorder="1" applyAlignment="1" applyProtection="1">
      <alignment horizontal="center" vertical="center"/>
    </xf>
    <xf numFmtId="0" fontId="0" fillId="3" borderId="0" xfId="0" applyFill="1" applyAlignment="1">
      <alignment vertical="center"/>
    </xf>
    <xf numFmtId="0" fontId="13" fillId="3" borderId="2" xfId="0" applyFont="1" applyFill="1" applyBorder="1" applyAlignment="1">
      <alignment horizontal="right" vertical="center"/>
    </xf>
    <xf numFmtId="0" fontId="0" fillId="3" borderId="2" xfId="0" applyFill="1" applyBorder="1"/>
    <xf numFmtId="0" fontId="12" fillId="3" borderId="21" xfId="0" applyFont="1" applyFill="1" applyBorder="1" applyAlignment="1">
      <alignment vertical="center"/>
    </xf>
    <xf numFmtId="0" fontId="20" fillId="3" borderId="21" xfId="0" applyFont="1" applyFill="1" applyBorder="1"/>
    <xf numFmtId="0" fontId="9" fillId="3" borderId="21" xfId="0" applyFont="1" applyFill="1" applyBorder="1" applyAlignment="1">
      <alignment vertical="center" wrapText="1"/>
    </xf>
    <xf numFmtId="165" fontId="10" fillId="3" borderId="21" xfId="0" applyNumberFormat="1" applyFont="1" applyFill="1" applyBorder="1"/>
    <xf numFmtId="0" fontId="27" fillId="3" borderId="21" xfId="1" applyFont="1" applyFill="1" applyBorder="1" applyAlignment="1" applyProtection="1">
      <alignment horizontal="center" vertical="center"/>
    </xf>
    <xf numFmtId="0" fontId="5" fillId="3" borderId="21" xfId="0" applyFont="1" applyFill="1" applyBorder="1"/>
    <xf numFmtId="165" fontId="11" fillId="3" borderId="33" xfId="0" applyNumberFormat="1" applyFont="1" applyFill="1" applyBorder="1"/>
    <xf numFmtId="0" fontId="13" fillId="3" borderId="3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1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/>
    </xf>
    <xf numFmtId="0" fontId="35" fillId="9" borderId="19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7" fillId="5" borderId="27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7" fillId="5" borderId="28" xfId="0" applyFont="1" applyFill="1" applyBorder="1" applyAlignment="1" applyProtection="1">
      <alignment horizontal="left" vertical="center"/>
      <protection locked="0"/>
    </xf>
    <xf numFmtId="4" fontId="10" fillId="0" borderId="0" xfId="0" applyNumberFormat="1" applyFont="1" applyAlignment="1">
      <alignment horizontal="center"/>
    </xf>
    <xf numFmtId="3" fontId="27" fillId="5" borderId="31" xfId="1" applyNumberFormat="1" applyFont="1" applyFill="1" applyBorder="1" applyAlignment="1" applyProtection="1">
      <alignment horizontal="center" vertical="center"/>
      <protection locked="0"/>
    </xf>
    <xf numFmtId="3" fontId="27" fillId="5" borderId="13" xfId="1" applyNumberFormat="1" applyFont="1" applyFill="1" applyBorder="1" applyAlignment="1" applyProtection="1">
      <alignment horizontal="center" vertical="center"/>
      <protection locked="0"/>
    </xf>
    <xf numFmtId="3" fontId="27" fillId="5" borderId="7" xfId="1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44" fontId="40" fillId="4" borderId="0" xfId="7" applyFont="1" applyFill="1" applyBorder="1" applyAlignment="1" applyProtection="1">
      <alignment horizontal="center"/>
    </xf>
    <xf numFmtId="0" fontId="2" fillId="6" borderId="0" xfId="0" applyFont="1" applyFill="1" applyAlignment="1">
      <alignment horizontal="center" vertical="center"/>
    </xf>
    <xf numFmtId="44" fontId="0" fillId="6" borderId="0" xfId="7" applyFont="1" applyFill="1" applyBorder="1" applyAlignment="1" applyProtection="1">
      <alignment horizontal="center"/>
    </xf>
    <xf numFmtId="44" fontId="26" fillId="0" borderId="0" xfId="7" applyFont="1" applyBorder="1" applyAlignment="1" applyProtection="1">
      <alignment horizontal="center"/>
    </xf>
    <xf numFmtId="44" fontId="39" fillId="0" borderId="0" xfId="7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27" fillId="3" borderId="0" xfId="1" applyFont="1" applyFill="1" applyBorder="1" applyAlignment="1" applyProtection="1">
      <alignment horizontal="center" vertical="center"/>
    </xf>
    <xf numFmtId="165" fontId="11" fillId="3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/>
    </xf>
    <xf numFmtId="0" fontId="27" fillId="5" borderId="6" xfId="1" applyFont="1" applyFill="1" applyBorder="1" applyAlignment="1" applyProtection="1">
      <alignment horizontal="center"/>
      <protection locked="0"/>
    </xf>
    <xf numFmtId="0" fontId="27" fillId="5" borderId="13" xfId="1" applyFont="1" applyFill="1" applyBorder="1" applyAlignment="1" applyProtection="1">
      <alignment horizontal="center"/>
      <protection locked="0"/>
    </xf>
    <xf numFmtId="0" fontId="27" fillId="5" borderId="7" xfId="1" applyFont="1" applyFill="1" applyBorder="1" applyAlignment="1" applyProtection="1">
      <alignment horizontal="center"/>
      <protection locked="0"/>
    </xf>
    <xf numFmtId="0" fontId="36" fillId="3" borderId="0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37" fillId="3" borderId="32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horizontal="lef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7" fillId="5" borderId="30" xfId="1" applyFont="1" applyFill="1" applyBorder="1" applyAlignment="1" applyProtection="1">
      <alignment horizontal="center"/>
      <protection locked="0"/>
    </xf>
    <xf numFmtId="0" fontId="31" fillId="4" borderId="8" xfId="0" applyFont="1" applyFill="1" applyBorder="1" applyAlignment="1">
      <alignment horizontal="center" wrapText="1"/>
    </xf>
    <xf numFmtId="0" fontId="31" fillId="4" borderId="4" xfId="0" applyFont="1" applyFill="1" applyBorder="1" applyAlignment="1">
      <alignment horizontal="center" wrapText="1"/>
    </xf>
    <xf numFmtId="0" fontId="33" fillId="0" borderId="0" xfId="8" applyFont="1" applyAlignment="1">
      <alignment horizontal="center"/>
    </xf>
    <xf numFmtId="0" fontId="31" fillId="4" borderId="9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1" fillId="4" borderId="10" xfId="0" applyFont="1" applyFill="1" applyBorder="1" applyAlignment="1">
      <alignment horizontal="center" wrapText="1"/>
    </xf>
    <xf numFmtId="0" fontId="33" fillId="0" borderId="0" xfId="2" applyFont="1" applyAlignment="1">
      <alignment horizont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1" fillId="0" borderId="35" xfId="0" applyFont="1" applyBorder="1" applyAlignment="1">
      <alignment vertical="center" wrapText="1"/>
    </xf>
    <xf numFmtId="0" fontId="42" fillId="0" borderId="12" xfId="0" applyFont="1" applyBorder="1" applyAlignment="1">
      <alignment horizontal="center" vertical="center" wrapText="1"/>
    </xf>
    <xf numFmtId="6" fontId="41" fillId="0" borderId="12" xfId="0" applyNumberFormat="1" applyFont="1" applyBorder="1" applyAlignment="1">
      <alignment horizontal="center" vertical="center" wrapText="1"/>
    </xf>
  </cellXfs>
  <cellStyles count="9">
    <cellStyle name="Comma 2" xfId="4"/>
    <cellStyle name="Currency" xfId="7" builtinId="4"/>
    <cellStyle name="Currency 2" xfId="6"/>
    <cellStyle name="Input" xfId="1" builtinId="20"/>
    <cellStyle name="Normal" xfId="0" builtinId="0"/>
    <cellStyle name="Normal 2" xfId="2"/>
    <cellStyle name="Normal 2 2" xfId="8"/>
    <cellStyle name="Normal 3" xfId="3"/>
    <cellStyle name="Percent 2" xfId="5"/>
  </cellStyles>
  <dxfs count="1">
    <dxf>
      <font>
        <color theme="2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99"/>
      <color rgb="FFFF7C80"/>
      <color rgb="FF7F7F7F"/>
      <color rgb="FFE2E9FE"/>
      <color rgb="FF015D91"/>
      <color rgb="FF031C6B"/>
      <color rgb="FFE16659"/>
      <color rgb="FFE6AA00"/>
      <color rgb="FFEEA7A0"/>
      <color rgb="FFA12A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4</xdr:row>
      <xdr:rowOff>42234</xdr:rowOff>
    </xdr:from>
    <xdr:to>
      <xdr:col>2</xdr:col>
      <xdr:colOff>614289</xdr:colOff>
      <xdr:row>10</xdr:row>
      <xdr:rowOff>53238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423990-CFFF-F2D8-AD71-11854EAB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1042359"/>
          <a:ext cx="1244621" cy="1154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544286</xdr:colOff>
      <xdr:row>1</xdr:row>
      <xdr:rowOff>12805</xdr:rowOff>
    </xdr:from>
    <xdr:to>
      <xdr:col>20</xdr:col>
      <xdr:colOff>514670</xdr:colOff>
      <xdr:row>42</xdr:row>
      <xdr:rowOff>75951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69C724-7C38-A3A9-8F0B-F247F47C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257734"/>
          <a:ext cx="12216813" cy="7873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</xdr:row>
      <xdr:rowOff>32906</xdr:rowOff>
    </xdr:from>
    <xdr:to>
      <xdr:col>38</xdr:col>
      <xdr:colOff>602687</xdr:colOff>
      <xdr:row>42</xdr:row>
      <xdr:rowOff>20411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3386DF-26D4-7052-5D58-300055F859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0" r="6782"/>
        <a:stretch/>
      </xdr:blipFill>
      <xdr:spPr bwMode="auto">
        <a:xfrm>
          <a:off x="13471071" y="277835"/>
          <a:ext cx="10399830" cy="779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WP\FNI\Impact%20Fee%20Calculator\Terrell%20IFEE%20Calculator%20Worksheet_Draft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act Fee Worksheet"/>
      <sheetName val="Service Areas"/>
      <sheetName val="Collection Rates"/>
      <sheetName val="Land Use Equivalency Table"/>
      <sheetName val="Hidden"/>
    </sheetNames>
    <sheetDataSet>
      <sheetData sheetId="0"/>
      <sheetData sheetId="1"/>
      <sheetData sheetId="2">
        <row r="3">
          <cell r="E3" t="str">
            <v>Meter Size</v>
          </cell>
          <cell r="F3" t="str">
            <v>Service Unit Equivalents</v>
          </cell>
          <cell r="G3" t="str">
            <v>Maximum Assessed Fee 
per Service Unit</v>
          </cell>
          <cell r="H3"/>
        </row>
        <row r="4">
          <cell r="E4"/>
          <cell r="F4"/>
          <cell r="G4" t="str">
            <v>Water</v>
          </cell>
          <cell r="H4" t="str">
            <v>Wastewater</v>
          </cell>
        </row>
        <row r="5">
          <cell r="E5" t="str">
            <v>5/8"x 3/4"</v>
          </cell>
          <cell r="F5">
            <v>1</v>
          </cell>
          <cell r="G5">
            <v>5557</v>
          </cell>
          <cell r="H5">
            <v>4890</v>
          </cell>
        </row>
        <row r="6">
          <cell r="E6" t="str">
            <v>1"</v>
          </cell>
          <cell r="F6">
            <v>1.6</v>
          </cell>
          <cell r="G6">
            <v>8891.2000000000007</v>
          </cell>
          <cell r="H6">
            <v>7824</v>
          </cell>
        </row>
        <row r="7">
          <cell r="E7" t="str">
            <v>1 1/2"</v>
          </cell>
          <cell r="F7">
            <v>4.5999999999999996</v>
          </cell>
          <cell r="G7">
            <v>25562.199999999997</v>
          </cell>
          <cell r="H7">
            <v>22494</v>
          </cell>
        </row>
        <row r="8">
          <cell r="E8" t="str">
            <v>2"</v>
          </cell>
          <cell r="F8">
            <v>5.7</v>
          </cell>
          <cell r="G8">
            <v>31674.9</v>
          </cell>
          <cell r="H8">
            <v>27873</v>
          </cell>
        </row>
        <row r="9">
          <cell r="E9" t="str">
            <v>3"</v>
          </cell>
          <cell r="F9">
            <v>14.3</v>
          </cell>
          <cell r="G9">
            <v>79465.100000000006</v>
          </cell>
          <cell r="H9">
            <v>69927</v>
          </cell>
        </row>
        <row r="10">
          <cell r="E10" t="str">
            <v>4"</v>
          </cell>
          <cell r="F10">
            <v>28.6</v>
          </cell>
          <cell r="G10">
            <v>158930.20000000001</v>
          </cell>
          <cell r="H10">
            <v>139854</v>
          </cell>
        </row>
        <row r="11">
          <cell r="E11" t="str">
            <v>6"</v>
          </cell>
          <cell r="F11">
            <v>57.1</v>
          </cell>
          <cell r="G11">
            <v>317304.7</v>
          </cell>
          <cell r="H11">
            <v>279219</v>
          </cell>
        </row>
        <row r="12">
          <cell r="E12" t="str">
            <v>8"</v>
          </cell>
          <cell r="F12">
            <v>100</v>
          </cell>
          <cell r="G12">
            <v>555700</v>
          </cell>
          <cell r="H12">
            <v>489000</v>
          </cell>
        </row>
        <row r="13">
          <cell r="E13" t="str">
            <v>10"</v>
          </cell>
          <cell r="F13">
            <v>157.1</v>
          </cell>
          <cell r="G13">
            <v>873004.7</v>
          </cell>
          <cell r="H13">
            <v>768219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15D91"/>
    <pageSetUpPr fitToPage="1"/>
  </sheetPr>
  <dimension ref="A1:Z55"/>
  <sheetViews>
    <sheetView showGridLines="0" tabSelected="1" view="pageBreakPreview" zoomScaleNormal="100" zoomScaleSheetLayoutView="100" workbookViewId="0">
      <selection activeCell="N10" sqref="N10:O10"/>
    </sheetView>
  </sheetViews>
  <sheetFormatPr defaultColWidth="9.1796875" defaultRowHeight="14.5" x14ac:dyDescent="0.35"/>
  <cols>
    <col min="1" max="1" width="14" customWidth="1"/>
    <col min="2" max="2" width="1.81640625" customWidth="1"/>
    <col min="3" max="3" width="14" customWidth="1"/>
    <col min="4" max="4" width="1.81640625" customWidth="1"/>
    <col min="5" max="5" width="14" customWidth="1"/>
    <col min="6" max="6" width="1.81640625" customWidth="1"/>
    <col min="7" max="7" width="14" customWidth="1"/>
    <col min="8" max="8" width="1.7265625" customWidth="1"/>
    <col min="9" max="9" width="20.7265625" customWidth="1"/>
    <col min="10" max="10" width="1.81640625" customWidth="1"/>
    <col min="11" max="11" width="11.7265625" customWidth="1"/>
    <col min="12" max="12" width="9.7265625" customWidth="1"/>
    <col min="13" max="13" width="1.81640625" customWidth="1"/>
    <col min="14" max="14" width="11.7265625" customWidth="1"/>
    <col min="15" max="15" width="9.7265625" customWidth="1"/>
    <col min="16" max="16" width="1.81640625" customWidth="1"/>
    <col min="17" max="17" width="1.7265625" customWidth="1"/>
    <col min="18" max="18" width="15" hidden="1" customWidth="1"/>
    <col min="19" max="19" width="16.7265625" customWidth="1"/>
    <col min="20" max="20" width="2.7265625" customWidth="1"/>
    <col min="21" max="21" width="3.26953125" customWidth="1"/>
    <col min="22" max="22" width="4.7265625" customWidth="1"/>
    <col min="23" max="23" width="23.26953125" customWidth="1"/>
    <col min="24" max="24" width="5.7265625" customWidth="1"/>
    <col min="25" max="25" width="5.7265625" hidden="1" customWidth="1"/>
    <col min="26" max="26" width="12.453125" customWidth="1"/>
    <col min="27" max="39" width="5.7265625" customWidth="1"/>
    <col min="40" max="43" width="9.1796875" customWidth="1"/>
  </cols>
  <sheetData>
    <row r="1" spans="1:23" ht="26" x14ac:dyDescent="0.35">
      <c r="A1" s="205" t="s">
        <v>10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7"/>
      <c r="Q1" s="68"/>
      <c r="R1" s="68"/>
      <c r="S1" s="68"/>
      <c r="T1" s="68"/>
      <c r="U1" s="68"/>
      <c r="V1" s="68"/>
      <c r="W1" s="68"/>
    </row>
    <row r="2" spans="1:23" ht="18.5" x14ac:dyDescent="0.35">
      <c r="A2" s="202" t="s">
        <v>71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4"/>
      <c r="Q2" s="16"/>
      <c r="R2" s="16"/>
      <c r="S2" s="16"/>
      <c r="T2" s="16"/>
      <c r="U2" s="16"/>
      <c r="V2" s="16"/>
      <c r="W2" s="16"/>
    </row>
    <row r="3" spans="1:23" ht="18.5" x14ac:dyDescent="0.35">
      <c r="A3" s="7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78"/>
      <c r="Q3" s="15"/>
      <c r="R3" s="15"/>
      <c r="S3" s="15"/>
      <c r="T3" s="15"/>
      <c r="U3" s="15"/>
      <c r="V3" s="15"/>
      <c r="W3" s="15"/>
    </row>
    <row r="4" spans="1:23" ht="15" customHeight="1" x14ac:dyDescent="0.35">
      <c r="A4" s="79"/>
      <c r="B4" s="16"/>
      <c r="C4" s="80"/>
      <c r="D4" s="16"/>
      <c r="E4" s="16"/>
      <c r="G4" s="81" t="s">
        <v>41</v>
      </c>
      <c r="H4" s="81"/>
      <c r="I4" s="188"/>
      <c r="J4" s="189"/>
      <c r="K4" s="189"/>
      <c r="L4" s="189"/>
      <c r="M4" s="189"/>
      <c r="N4" s="189"/>
      <c r="O4" s="189"/>
      <c r="P4" s="208"/>
    </row>
    <row r="5" spans="1:23" x14ac:dyDescent="0.35">
      <c r="A5" s="56"/>
      <c r="G5" s="81" t="s">
        <v>42</v>
      </c>
      <c r="H5" s="81"/>
      <c r="I5" s="188"/>
      <c r="J5" s="189"/>
      <c r="K5" s="189"/>
      <c r="L5" s="189"/>
      <c r="M5" s="189"/>
      <c r="N5" s="189"/>
      <c r="O5" s="189"/>
      <c r="P5" s="208"/>
    </row>
    <row r="6" spans="1:23" x14ac:dyDescent="0.35">
      <c r="A6" s="56"/>
      <c r="D6" s="82"/>
      <c r="E6" s="82"/>
      <c r="F6" s="82"/>
      <c r="G6" s="81" t="s">
        <v>43</v>
      </c>
      <c r="H6" s="81"/>
      <c r="I6" s="188"/>
      <c r="J6" s="189"/>
      <c r="K6" s="189"/>
      <c r="L6" s="189"/>
      <c r="M6" s="189"/>
      <c r="N6" s="189"/>
      <c r="O6" s="189"/>
      <c r="P6" s="208"/>
    </row>
    <row r="7" spans="1:23" x14ac:dyDescent="0.35">
      <c r="A7" s="56"/>
      <c r="G7" s="81" t="s">
        <v>70</v>
      </c>
      <c r="H7" s="81"/>
      <c r="I7" s="188"/>
      <c r="J7" s="189"/>
      <c r="K7" s="189"/>
      <c r="L7" s="189"/>
      <c r="M7" s="189"/>
      <c r="N7" s="189"/>
      <c r="O7" s="189"/>
      <c r="P7" s="208"/>
    </row>
    <row r="8" spans="1:23" x14ac:dyDescent="0.35">
      <c r="A8" s="56"/>
      <c r="G8" s="81" t="s">
        <v>83</v>
      </c>
      <c r="H8" s="81"/>
      <c r="I8" s="188"/>
      <c r="J8" s="189"/>
      <c r="K8" s="189"/>
      <c r="L8" s="189"/>
      <c r="M8" s="189"/>
      <c r="N8" s="189"/>
      <c r="O8" s="189"/>
      <c r="P8" s="208"/>
    </row>
    <row r="9" spans="1:23" x14ac:dyDescent="0.35">
      <c r="A9" s="56"/>
      <c r="F9" s="81"/>
      <c r="G9" s="81" t="s">
        <v>81</v>
      </c>
      <c r="H9" s="81"/>
      <c r="I9" s="188"/>
      <c r="J9" s="189"/>
      <c r="K9" s="189"/>
      <c r="L9" s="189"/>
      <c r="M9" s="189"/>
      <c r="N9" s="189"/>
      <c r="O9" s="189"/>
      <c r="P9" s="208"/>
    </row>
    <row r="10" spans="1:23" x14ac:dyDescent="0.35">
      <c r="A10" s="56"/>
      <c r="E10" s="83"/>
      <c r="G10" s="81" t="s">
        <v>44</v>
      </c>
      <c r="H10" s="81"/>
      <c r="I10" s="84" t="s">
        <v>108</v>
      </c>
      <c r="K10" s="188" t="s">
        <v>109</v>
      </c>
      <c r="L10" s="190"/>
      <c r="N10" s="188" t="s">
        <v>110</v>
      </c>
      <c r="O10" s="190"/>
      <c r="P10" s="85"/>
      <c r="Q10" s="25"/>
      <c r="R10" s="25"/>
      <c r="S10" s="25"/>
      <c r="T10" s="25"/>
    </row>
    <row r="11" spans="1:23" x14ac:dyDescent="0.35">
      <c r="A11" s="56"/>
      <c r="E11" s="83"/>
      <c r="G11" s="81"/>
      <c r="H11" s="81"/>
      <c r="I11" s="34"/>
      <c r="J11" s="69"/>
      <c r="K11" s="69"/>
      <c r="L11" s="35"/>
      <c r="M11" s="33"/>
      <c r="N11" s="33"/>
      <c r="O11" s="33"/>
      <c r="P11" s="86"/>
      <c r="Q11" s="25"/>
      <c r="R11" s="25"/>
      <c r="S11" s="25"/>
      <c r="T11" s="25"/>
    </row>
    <row r="12" spans="1:23" ht="15" customHeight="1" x14ac:dyDescent="0.35">
      <c r="A12" s="54"/>
      <c r="B12" s="80"/>
      <c r="C12" s="80"/>
      <c r="E12" s="12"/>
      <c r="G12" s="81" t="s">
        <v>45</v>
      </c>
      <c r="H12" s="81"/>
      <c r="I12" s="188" t="s">
        <v>32</v>
      </c>
      <c r="J12" s="189"/>
      <c r="K12" s="189"/>
      <c r="L12" s="190"/>
      <c r="P12" s="85"/>
    </row>
    <row r="13" spans="1:23" x14ac:dyDescent="0.35">
      <c r="A13" s="54"/>
      <c r="B13" s="80"/>
      <c r="C13" s="80"/>
      <c r="G13" s="81" t="s">
        <v>91</v>
      </c>
      <c r="H13" s="12"/>
      <c r="I13" s="84" t="s">
        <v>107</v>
      </c>
      <c r="L13" s="81"/>
      <c r="M13" s="81"/>
      <c r="P13" s="85"/>
    </row>
    <row r="14" spans="1:23" ht="15" customHeight="1" x14ac:dyDescent="0.35">
      <c r="A14" s="54"/>
      <c r="B14" s="80"/>
      <c r="C14" s="80"/>
      <c r="H14" s="12"/>
      <c r="I14" s="191" t="s">
        <v>82</v>
      </c>
      <c r="J14" s="191"/>
      <c r="K14" s="191"/>
      <c r="L14" s="191"/>
      <c r="M14" s="191"/>
      <c r="N14" s="191"/>
      <c r="O14" s="191"/>
      <c r="P14" s="87"/>
    </row>
    <row r="15" spans="1:23" x14ac:dyDescent="0.35">
      <c r="A15" s="54"/>
      <c r="B15" s="80"/>
      <c r="C15" s="80"/>
      <c r="H15" s="12"/>
      <c r="L15" s="81"/>
      <c r="M15" s="81"/>
      <c r="N15" s="81"/>
      <c r="O15" s="81"/>
      <c r="P15" s="88"/>
    </row>
    <row r="16" spans="1:23" ht="15" thickBot="1" x14ac:dyDescent="0.4">
      <c r="A16" s="164" t="s">
        <v>29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6"/>
    </row>
    <row r="17" spans="1:26" ht="18.5" x14ac:dyDescent="0.35">
      <c r="A17" s="50" t="s">
        <v>11</v>
      </c>
      <c r="B17" s="52"/>
      <c r="C17" s="51"/>
      <c r="D17" s="51"/>
      <c r="E17" s="52"/>
      <c r="F17" s="52"/>
      <c r="G17" s="52"/>
      <c r="H17" s="51"/>
      <c r="I17" s="51"/>
      <c r="J17" s="51"/>
      <c r="K17" s="51"/>
      <c r="L17" s="51"/>
      <c r="M17" s="51"/>
      <c r="N17" s="51"/>
      <c r="O17" s="51"/>
      <c r="P17" s="90"/>
    </row>
    <row r="18" spans="1:26" s="18" customFormat="1" x14ac:dyDescent="0.35">
      <c r="A18" s="167" t="s">
        <v>97</v>
      </c>
      <c r="B18" s="168"/>
      <c r="C18" s="168"/>
      <c r="D18" s="168"/>
      <c r="E18" s="168"/>
      <c r="F18" s="169"/>
      <c r="G18"/>
      <c r="H18"/>
      <c r="I18"/>
      <c r="J18"/>
      <c r="K18"/>
      <c r="L18"/>
      <c r="M18" s="91"/>
      <c r="N18" s="91"/>
      <c r="O18" s="91"/>
      <c r="P18" s="92"/>
      <c r="Q18"/>
      <c r="R18"/>
      <c r="S18"/>
      <c r="T18"/>
      <c r="U18"/>
      <c r="V18"/>
      <c r="W18"/>
      <c r="X18"/>
      <c r="Y18"/>
      <c r="Z18"/>
    </row>
    <row r="19" spans="1:26" s="18" customFormat="1" x14ac:dyDescent="0.35">
      <c r="A19" s="56"/>
      <c r="B19"/>
      <c r="C19"/>
      <c r="D19"/>
      <c r="G19" s="93" t="s">
        <v>2</v>
      </c>
      <c r="H19" s="93"/>
      <c r="I19" s="93" t="s">
        <v>3</v>
      </c>
      <c r="J19" s="93"/>
      <c r="K19" s="161" t="s">
        <v>20</v>
      </c>
      <c r="L19" s="161"/>
      <c r="N19" s="161" t="s">
        <v>37</v>
      </c>
      <c r="O19" s="161"/>
      <c r="P19" s="94"/>
      <c r="Q19"/>
      <c r="R19"/>
      <c r="S19"/>
      <c r="T19"/>
      <c r="U19"/>
      <c r="V19"/>
      <c r="W19"/>
      <c r="X19"/>
      <c r="Y19"/>
      <c r="Z19"/>
    </row>
    <row r="20" spans="1:26" ht="39.5" x14ac:dyDescent="0.35">
      <c r="A20" s="201" t="s">
        <v>7</v>
      </c>
      <c r="B20" s="162"/>
      <c r="C20" s="162"/>
      <c r="D20" s="96"/>
      <c r="E20" s="95" t="s">
        <v>0</v>
      </c>
      <c r="F20" s="95"/>
      <c r="G20" s="95" t="s">
        <v>1</v>
      </c>
      <c r="H20" s="95"/>
      <c r="I20" s="95" t="s">
        <v>12</v>
      </c>
      <c r="J20" s="95"/>
      <c r="K20" s="162" t="s">
        <v>89</v>
      </c>
      <c r="L20" s="162"/>
      <c r="M20" s="96"/>
      <c r="N20" s="162" t="s">
        <v>24</v>
      </c>
      <c r="O20" s="162"/>
      <c r="P20" s="97"/>
    </row>
    <row r="21" spans="1:26" x14ac:dyDescent="0.35">
      <c r="A21" s="199"/>
      <c r="B21" s="200"/>
      <c r="C21" s="200"/>
      <c r="D21" s="98"/>
      <c r="E21" s="99"/>
      <c r="F21" s="99"/>
      <c r="G21" s="19"/>
      <c r="H21" s="99"/>
      <c r="I21" s="99"/>
      <c r="J21" s="99"/>
      <c r="K21" s="99"/>
      <c r="M21" s="98"/>
      <c r="N21" s="192"/>
      <c r="O21" s="192"/>
      <c r="P21" s="100"/>
    </row>
    <row r="22" spans="1:26" x14ac:dyDescent="0.35">
      <c r="A22" s="171"/>
      <c r="B22" s="172"/>
      <c r="C22" s="173"/>
      <c r="E22" s="101" t="str">
        <f>IF(A22="","",VLOOKUP(A22,'Land Use Equivalency Table'!$B$5:$E$12,3,FALSE()))</f>
        <v/>
      </c>
      <c r="F22" s="102"/>
      <c r="G22" s="103"/>
      <c r="H22" s="102"/>
      <c r="I22" s="104" t="str">
        <f>IF(A22="","",VLOOKUP(A22,'Land Use Equivalency Table'!$B$5:$E$12,4,0))</f>
        <v/>
      </c>
      <c r="J22" s="105"/>
      <c r="K22" s="170" t="str">
        <f t="shared" ref="K22:K24" si="0">IF(A22="","",I22*IF(OR(E22="1,000 Sq Ft GFA",E22="1000 Sq Ft GFA"),(G22/1000),G22))</f>
        <v/>
      </c>
      <c r="L22" s="170"/>
      <c r="M22" s="106"/>
      <c r="N22" s="163" t="str">
        <f>IF(K22="","",ROUNDDOWN($E$26*K22,2))</f>
        <v/>
      </c>
      <c r="O22" s="163"/>
      <c r="P22" s="107"/>
      <c r="S22" s="24"/>
    </row>
    <row r="23" spans="1:26" x14ac:dyDescent="0.35">
      <c r="A23" s="171"/>
      <c r="B23" s="172"/>
      <c r="C23" s="173"/>
      <c r="E23" s="101" t="str">
        <f>IF(A23="","",VLOOKUP(A23,'Land Use Equivalency Table'!$B$5:$E$12,3,FALSE()))</f>
        <v/>
      </c>
      <c r="F23" s="102"/>
      <c r="G23" s="103"/>
      <c r="H23" s="102"/>
      <c r="I23" s="104" t="str">
        <f>IF(A23="","",VLOOKUP(A23,'Land Use Equivalency Table'!$B$5:$E$12,4,0))</f>
        <v/>
      </c>
      <c r="J23" s="105"/>
      <c r="K23" s="170" t="str">
        <f t="shared" si="0"/>
        <v/>
      </c>
      <c r="L23" s="170"/>
      <c r="M23" s="106"/>
      <c r="N23" s="163" t="str">
        <f>IF(K23="","",ROUNDDOWN($E$26*K23,2))</f>
        <v/>
      </c>
      <c r="O23" s="163"/>
      <c r="P23" s="107"/>
    </row>
    <row r="24" spans="1:26" x14ac:dyDescent="0.35">
      <c r="A24" s="171"/>
      <c r="B24" s="172"/>
      <c r="C24" s="173"/>
      <c r="E24" s="101" t="str">
        <f>IF(A24="","",VLOOKUP(A24,'Land Use Equivalency Table'!$B$5:$E$12,3,FALSE()))</f>
        <v/>
      </c>
      <c r="F24" s="102"/>
      <c r="G24" s="103"/>
      <c r="H24" s="102"/>
      <c r="I24" s="104" t="str">
        <f>IF(A24="","",VLOOKUP(A24,'Land Use Equivalency Table'!$B$5:$E$12,4,0))</f>
        <v/>
      </c>
      <c r="J24" s="105"/>
      <c r="K24" s="170" t="str">
        <f t="shared" si="0"/>
        <v/>
      </c>
      <c r="L24" s="170"/>
      <c r="M24" s="106"/>
      <c r="N24" s="163" t="str">
        <f>IF(K24="","",ROUNDDOWN($E$26*K24,2))</f>
        <v/>
      </c>
      <c r="O24" s="163"/>
      <c r="P24" s="107"/>
    </row>
    <row r="25" spans="1:26" x14ac:dyDescent="0.35">
      <c r="A25" s="54"/>
      <c r="B25" s="80"/>
      <c r="C25" s="80"/>
      <c r="D25" s="80"/>
      <c r="E25" s="80"/>
      <c r="F25" s="80"/>
      <c r="G25" s="80"/>
      <c r="H25" s="80"/>
      <c r="I25" s="80"/>
      <c r="J25" s="80"/>
      <c r="K25" s="181"/>
      <c r="L25" s="181"/>
      <c r="M25" s="80"/>
      <c r="N25" s="181"/>
      <c r="O25" s="181"/>
      <c r="P25" s="89"/>
    </row>
    <row r="26" spans="1:26" ht="17.5" thickBot="1" x14ac:dyDescent="0.45">
      <c r="A26" s="197" t="s">
        <v>86</v>
      </c>
      <c r="B26" s="198"/>
      <c r="C26" s="198"/>
      <c r="D26" s="198"/>
      <c r="E26" s="29">
        <f>IF(I12="Select Roadway Service Area",0,VLOOKUP($I$12,'Collection Rates'!$B$5:$C$9,2,FALSE))</f>
        <v>0</v>
      </c>
      <c r="F26" s="17"/>
      <c r="G26" s="17"/>
      <c r="H26" s="17"/>
      <c r="J26" s="76"/>
      <c r="K26" s="76"/>
      <c r="L26" s="157" t="s">
        <v>40</v>
      </c>
      <c r="M26" s="76"/>
      <c r="N26" s="160">
        <f>SUM(N22:N24)</f>
        <v>0</v>
      </c>
      <c r="O26" s="160"/>
      <c r="P26" s="108"/>
    </row>
    <row r="27" spans="1:26" ht="19" thickTop="1" x14ac:dyDescent="0.35">
      <c r="A27" s="50" t="s">
        <v>92</v>
      </c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09"/>
    </row>
    <row r="28" spans="1:26" s="18" customFormat="1" x14ac:dyDescent="0.35">
      <c r="A28" s="167" t="s">
        <v>87</v>
      </c>
      <c r="B28" s="168"/>
      <c r="C28" s="168"/>
      <c r="D28" s="168"/>
      <c r="E28" s="168"/>
      <c r="F28" s="169"/>
      <c r="G28"/>
      <c r="H28"/>
      <c r="I28"/>
      <c r="J28"/>
      <c r="K28" s="136"/>
      <c r="L28" s="137"/>
      <c r="M28" s="137"/>
      <c r="N28" s="137"/>
      <c r="O28" s="137"/>
      <c r="P28" s="147"/>
      <c r="R28"/>
      <c r="S28"/>
      <c r="T28"/>
      <c r="U28"/>
      <c r="V28"/>
      <c r="W28"/>
      <c r="X28"/>
      <c r="Y28"/>
      <c r="Z28"/>
    </row>
    <row r="29" spans="1:26" s="18" customFormat="1" x14ac:dyDescent="0.35">
      <c r="A29" s="56"/>
      <c r="B29"/>
      <c r="C29" s="67" t="s">
        <v>2</v>
      </c>
      <c r="E29" s="93" t="s">
        <v>3</v>
      </c>
      <c r="F29"/>
      <c r="G29" s="93" t="s">
        <v>35</v>
      </c>
      <c r="H29" s="93"/>
      <c r="I29" s="93" t="s">
        <v>68</v>
      </c>
      <c r="J29" s="110"/>
      <c r="K29" s="187"/>
      <c r="L29" s="187"/>
      <c r="M29" s="138"/>
      <c r="N29" s="138"/>
      <c r="O29" s="139"/>
      <c r="P29" s="148"/>
      <c r="R29"/>
      <c r="S29"/>
      <c r="T29"/>
      <c r="U29"/>
      <c r="V29"/>
      <c r="W29"/>
      <c r="X29"/>
      <c r="Y29"/>
      <c r="Z29"/>
    </row>
    <row r="30" spans="1:26" ht="39.5" x14ac:dyDescent="0.35">
      <c r="A30" s="111" t="s">
        <v>13</v>
      </c>
      <c r="B30" s="112"/>
      <c r="C30" s="95" t="s">
        <v>88</v>
      </c>
      <c r="D30" s="112"/>
      <c r="E30" s="95" t="s">
        <v>67</v>
      </c>
      <c r="F30" s="112"/>
      <c r="G30" s="95" t="s">
        <v>69</v>
      </c>
      <c r="H30" s="95"/>
      <c r="I30" s="95" t="s">
        <v>38</v>
      </c>
      <c r="J30" s="95"/>
      <c r="K30" s="186"/>
      <c r="L30" s="186"/>
      <c r="M30" s="141"/>
      <c r="N30" s="141"/>
      <c r="O30" s="136"/>
      <c r="P30" s="149"/>
    </row>
    <row r="31" spans="1:26" x14ac:dyDescent="0.35">
      <c r="A31" s="111"/>
      <c r="B31" s="112"/>
      <c r="C31" s="95"/>
      <c r="D31" s="112"/>
      <c r="E31" s="95"/>
      <c r="F31" s="112"/>
      <c r="G31" s="95"/>
      <c r="H31" s="95"/>
      <c r="I31" s="95"/>
      <c r="J31" s="95"/>
      <c r="K31" s="140"/>
      <c r="L31" s="140"/>
      <c r="M31" s="141"/>
      <c r="N31" s="141"/>
      <c r="O31" s="136"/>
      <c r="P31" s="149"/>
    </row>
    <row r="32" spans="1:26" x14ac:dyDescent="0.35">
      <c r="A32" s="113"/>
      <c r="C32" s="114"/>
      <c r="E32" s="114"/>
      <c r="G32" s="115" t="str">
        <f>IF(A32=""," ",VLOOKUP(A32,'Collection Rates'!$E$3:$H$13,2,FALSE))</f>
        <v xml:space="preserve"> </v>
      </c>
      <c r="H32" s="14"/>
      <c r="I32" s="55" t="str">
        <f>IF(A32="","",ROUNDDOWN(($C32+$E32)*G32*$C$37,2))</f>
        <v/>
      </c>
      <c r="J32" s="116"/>
      <c r="K32" s="185"/>
      <c r="L32" s="185"/>
      <c r="M32" s="142"/>
      <c r="N32" s="142"/>
      <c r="O32" s="136"/>
      <c r="P32" s="150"/>
    </row>
    <row r="33" spans="1:26" x14ac:dyDescent="0.35">
      <c r="A33" s="113"/>
      <c r="C33" s="114"/>
      <c r="E33" s="114"/>
      <c r="G33" s="115" t="str">
        <f>IF(A33=""," ",VLOOKUP(A33,'Collection Rates'!$E$3:$H$13,2,FALSE))</f>
        <v xml:space="preserve"> </v>
      </c>
      <c r="H33" s="14"/>
      <c r="I33" s="55" t="str">
        <f>IF(A33="","",ROUNDDOWN(($C33+$E33)*G33*$C$37,2))</f>
        <v/>
      </c>
      <c r="J33" s="116"/>
      <c r="K33" s="185"/>
      <c r="L33" s="185"/>
      <c r="M33" s="142"/>
      <c r="N33" s="142"/>
      <c r="O33" s="136"/>
      <c r="P33" s="150"/>
    </row>
    <row r="34" spans="1:26" x14ac:dyDescent="0.35">
      <c r="A34" s="113"/>
      <c r="C34" s="114"/>
      <c r="E34" s="114"/>
      <c r="G34" s="115" t="str">
        <f>IF(A34=""," ",VLOOKUP(A34,'Collection Rates'!$E$3:$H$13,2,FALSE))</f>
        <v xml:space="preserve"> </v>
      </c>
      <c r="H34" s="14"/>
      <c r="I34" s="55" t="str">
        <f>IF(A34="","",ROUNDDOWN(($C34+$E34)*G34*$C$37,2))</f>
        <v/>
      </c>
      <c r="J34" s="116"/>
      <c r="K34" s="185"/>
      <c r="L34" s="185"/>
      <c r="M34" s="142"/>
      <c r="N34" s="142"/>
      <c r="O34" s="136"/>
      <c r="P34" s="150"/>
    </row>
    <row r="35" spans="1:26" x14ac:dyDescent="0.35">
      <c r="A35" s="56"/>
      <c r="E35" s="101"/>
      <c r="G35" s="13"/>
      <c r="H35" s="13"/>
      <c r="I35" s="112"/>
      <c r="K35" s="182"/>
      <c r="L35" s="182"/>
      <c r="M35" s="143"/>
      <c r="N35" s="143"/>
      <c r="O35" s="136"/>
      <c r="P35" s="151"/>
      <c r="Q35" s="55"/>
    </row>
    <row r="36" spans="1:26" ht="15.5" x14ac:dyDescent="0.35">
      <c r="A36" s="193" t="s">
        <v>64</v>
      </c>
      <c r="B36" s="194"/>
      <c r="C36" s="194"/>
      <c r="D36" s="194"/>
      <c r="E36" s="195" t="s">
        <v>95</v>
      </c>
      <c r="F36" s="195"/>
      <c r="G36" s="195"/>
      <c r="I36" s="117"/>
      <c r="J36" s="118"/>
      <c r="K36" s="184"/>
      <c r="L36" s="184"/>
      <c r="M36" s="144"/>
      <c r="N36" s="144"/>
      <c r="O36" s="136"/>
      <c r="P36" s="152"/>
    </row>
    <row r="37" spans="1:26" ht="17.5" thickBot="1" x14ac:dyDescent="0.45">
      <c r="A37" s="154" t="s">
        <v>65</v>
      </c>
      <c r="B37" s="20"/>
      <c r="C37" s="159">
        <f>'Collection Rates'!G5</f>
        <v>5557</v>
      </c>
      <c r="D37" s="159"/>
      <c r="E37" s="196"/>
      <c r="F37" s="196"/>
      <c r="G37" s="196"/>
      <c r="H37" s="17"/>
      <c r="I37" s="70">
        <f>SUM(I32:I34)</f>
        <v>0</v>
      </c>
      <c r="J37" s="75"/>
      <c r="K37" s="183"/>
      <c r="L37" s="183"/>
      <c r="M37" s="145"/>
      <c r="N37" s="145"/>
      <c r="O37" s="146"/>
      <c r="P37" s="153"/>
    </row>
    <row r="38" spans="1:26" ht="19" thickTop="1" x14ac:dyDescent="0.35">
      <c r="A38" s="50" t="s">
        <v>93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109"/>
    </row>
    <row r="39" spans="1:26" s="18" customFormat="1" x14ac:dyDescent="0.35">
      <c r="A39" s="56"/>
      <c r="B39"/>
      <c r="C39" s="67" t="s">
        <v>2</v>
      </c>
      <c r="E39" s="93" t="s">
        <v>3</v>
      </c>
      <c r="F39"/>
      <c r="G39" s="93" t="s">
        <v>35</v>
      </c>
      <c r="H39" s="93"/>
      <c r="I39" s="161" t="s">
        <v>36</v>
      </c>
      <c r="J39" s="161"/>
      <c r="K39" s="139"/>
      <c r="L39" s="139"/>
      <c r="M39" s="138"/>
      <c r="N39" s="138"/>
      <c r="O39" s="139"/>
      <c r="P39" s="148"/>
      <c r="R39"/>
      <c r="S39"/>
      <c r="T39"/>
      <c r="U39"/>
      <c r="V39"/>
      <c r="W39"/>
      <c r="X39"/>
      <c r="Y39"/>
      <c r="Z39"/>
    </row>
    <row r="40" spans="1:26" ht="36.75" customHeight="1" x14ac:dyDescent="0.35">
      <c r="A40" s="111" t="s">
        <v>13</v>
      </c>
      <c r="B40" s="112"/>
      <c r="C40" s="95" t="s">
        <v>88</v>
      </c>
      <c r="D40" s="112"/>
      <c r="E40" s="95" t="s">
        <v>67</v>
      </c>
      <c r="F40" s="112"/>
      <c r="G40" s="95" t="s">
        <v>69</v>
      </c>
      <c r="H40" s="95"/>
      <c r="I40" s="162" t="s">
        <v>39</v>
      </c>
      <c r="J40" s="162"/>
      <c r="K40" s="136"/>
      <c r="L40" s="136"/>
      <c r="M40" s="141"/>
      <c r="N40" s="141"/>
      <c r="O40" s="136"/>
      <c r="P40" s="149"/>
    </row>
    <row r="41" spans="1:26" x14ac:dyDescent="0.35">
      <c r="A41" s="111"/>
      <c r="B41" s="112"/>
      <c r="C41" s="95"/>
      <c r="D41" s="112"/>
      <c r="E41" s="95"/>
      <c r="F41" s="112"/>
      <c r="G41" s="95"/>
      <c r="H41" s="95"/>
      <c r="I41" s="95"/>
      <c r="J41" s="95"/>
      <c r="K41" s="136"/>
      <c r="L41" s="136"/>
      <c r="M41" s="141"/>
      <c r="N41" s="141"/>
      <c r="O41" s="136"/>
      <c r="P41" s="149"/>
    </row>
    <row r="42" spans="1:26" x14ac:dyDescent="0.35">
      <c r="A42" s="134" t="str">
        <f t="shared" ref="A42:C44" si="1">IF(A32=0,"",A32)</f>
        <v/>
      </c>
      <c r="B42" t="str">
        <f t="shared" si="1"/>
        <v/>
      </c>
      <c r="C42" s="135" t="str">
        <f>IF(C32=0,"",C32)</f>
        <v/>
      </c>
      <c r="E42" s="135" t="s">
        <v>94</v>
      </c>
      <c r="G42" s="115" t="str">
        <f>IF(A42=""," ",VLOOKUP(A42,'[1]Collection Rates'!$E$3:$H$13,2,FALSE))</f>
        <v xml:space="preserve"> </v>
      </c>
      <c r="H42" s="14"/>
      <c r="I42" s="163" t="str">
        <f>_xlfn.IFNA(IF(A32="","",ROUNDDOWN(($C32)*G32*$C$47,2)),0)</f>
        <v/>
      </c>
      <c r="J42" s="163"/>
      <c r="K42" s="136"/>
      <c r="L42" s="136"/>
      <c r="M42" s="142"/>
      <c r="N42" s="142"/>
      <c r="O42" s="136"/>
      <c r="P42" s="150"/>
    </row>
    <row r="43" spans="1:26" x14ac:dyDescent="0.35">
      <c r="A43" s="134" t="str">
        <f t="shared" si="1"/>
        <v/>
      </c>
      <c r="B43" t="str">
        <f t="shared" si="1"/>
        <v/>
      </c>
      <c r="C43" s="135" t="str">
        <f t="shared" si="1"/>
        <v/>
      </c>
      <c r="E43" s="135" t="s">
        <v>94</v>
      </c>
      <c r="G43" s="115" t="str">
        <f>IF(A43=""," ",VLOOKUP(A43,'[1]Collection Rates'!$E$3:$H$13,2,FALSE))</f>
        <v xml:space="preserve"> </v>
      </c>
      <c r="H43" s="14"/>
      <c r="I43" s="163" t="str">
        <f>_xlfn.IFNA(IF(A33="","",ROUNDDOWN(($C33)*G33*$C$47,2)),0)</f>
        <v/>
      </c>
      <c r="J43" s="163"/>
      <c r="K43" s="136"/>
      <c r="L43" s="136"/>
      <c r="M43" s="142"/>
      <c r="N43" s="142"/>
      <c r="O43" s="136"/>
      <c r="P43" s="150"/>
    </row>
    <row r="44" spans="1:26" x14ac:dyDescent="0.35">
      <c r="A44" s="134" t="str">
        <f>IF(A34=0,"",A34)</f>
        <v/>
      </c>
      <c r="B44" t="str">
        <f t="shared" si="1"/>
        <v/>
      </c>
      <c r="C44" s="135" t="str">
        <f t="shared" si="1"/>
        <v/>
      </c>
      <c r="E44" s="135" t="s">
        <v>94</v>
      </c>
      <c r="G44" s="115" t="str">
        <f>IF(A44=""," ",VLOOKUP(A44,'[1]Collection Rates'!$E$3:$H$13,2,FALSE))</f>
        <v xml:space="preserve"> </v>
      </c>
      <c r="H44" s="14"/>
      <c r="I44" s="163" t="str">
        <f>_xlfn.IFNA(IF(A34="","",ROUNDDOWN(($C34)*G34*$C$47,2)),0)</f>
        <v/>
      </c>
      <c r="J44" s="163"/>
      <c r="K44" s="136"/>
      <c r="L44" s="136"/>
      <c r="M44" s="142"/>
      <c r="N44" s="142"/>
      <c r="O44" s="136"/>
      <c r="P44" s="150"/>
    </row>
    <row r="45" spans="1:26" x14ac:dyDescent="0.35">
      <c r="A45" s="56"/>
      <c r="E45" s="101"/>
      <c r="G45" s="13"/>
      <c r="H45" s="13"/>
      <c r="I45" s="112"/>
      <c r="K45" s="182"/>
      <c r="L45" s="182"/>
      <c r="M45" s="143"/>
      <c r="N45" s="143"/>
      <c r="O45" s="136"/>
      <c r="P45" s="151"/>
      <c r="Q45" s="55"/>
    </row>
    <row r="46" spans="1:26" ht="15.75" customHeight="1" x14ac:dyDescent="0.35">
      <c r="A46" s="193" t="s">
        <v>64</v>
      </c>
      <c r="B46" s="194"/>
      <c r="C46" s="194"/>
      <c r="D46" s="194"/>
      <c r="E46" s="195" t="s">
        <v>96</v>
      </c>
      <c r="F46" s="195"/>
      <c r="G46" s="195"/>
      <c r="H46" s="155"/>
      <c r="I46" s="158"/>
      <c r="J46" s="158"/>
      <c r="K46" s="136"/>
      <c r="L46" s="136"/>
      <c r="M46" s="144"/>
      <c r="N46" s="144"/>
      <c r="O46" s="136"/>
      <c r="P46" s="152"/>
    </row>
    <row r="47" spans="1:26" ht="17.5" thickBot="1" x14ac:dyDescent="0.45">
      <c r="A47" s="119" t="s">
        <v>66</v>
      </c>
      <c r="B47" s="20"/>
      <c r="C47" s="159">
        <f>'Collection Rates'!H5</f>
        <v>4890</v>
      </c>
      <c r="D47" s="159"/>
      <c r="E47" s="196"/>
      <c r="F47" s="196"/>
      <c r="G47" s="196"/>
      <c r="H47" s="156"/>
      <c r="I47" s="160">
        <f>SUM(I42:I44)</f>
        <v>0</v>
      </c>
      <c r="J47" s="160"/>
      <c r="K47" s="146"/>
      <c r="L47" s="146"/>
      <c r="M47" s="145"/>
      <c r="N47" s="145"/>
      <c r="O47" s="146"/>
      <c r="P47" s="153"/>
    </row>
    <row r="48" spans="1:26" ht="19" thickTop="1" x14ac:dyDescent="0.35">
      <c r="A48" s="50" t="s">
        <v>27</v>
      </c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109"/>
    </row>
    <row r="49" spans="1:21" x14ac:dyDescent="0.35">
      <c r="A49" s="56"/>
      <c r="P49" s="85"/>
    </row>
    <row r="50" spans="1:21" x14ac:dyDescent="0.35">
      <c r="A50" s="120" t="s">
        <v>49</v>
      </c>
      <c r="B50" s="121"/>
      <c r="C50" s="121"/>
      <c r="D50" s="121"/>
      <c r="E50" s="179">
        <f>SUM(N22:N24)</f>
        <v>0</v>
      </c>
      <c r="F50" s="179"/>
      <c r="G50" s="179"/>
      <c r="H50" s="72"/>
      <c r="I50" s="122" t="s">
        <v>50</v>
      </c>
      <c r="J50" s="123"/>
      <c r="K50" s="123"/>
      <c r="L50" s="178">
        <f>IF(I13="Yes",0,N26)</f>
        <v>0</v>
      </c>
      <c r="M50" s="178"/>
      <c r="N50" s="178"/>
      <c r="O50" s="178"/>
      <c r="P50" s="124"/>
    </row>
    <row r="51" spans="1:21" x14ac:dyDescent="0.35">
      <c r="A51" s="120" t="s">
        <v>48</v>
      </c>
      <c r="B51" s="121"/>
      <c r="C51" s="121"/>
      <c r="D51" s="121"/>
      <c r="E51" s="179">
        <f>SUM(I32:I34)</f>
        <v>0</v>
      </c>
      <c r="F51" s="179"/>
      <c r="G51" s="179"/>
      <c r="H51" s="72"/>
      <c r="I51" s="122" t="s">
        <v>52</v>
      </c>
      <c r="J51" s="123"/>
      <c r="K51" s="123"/>
      <c r="L51" s="178">
        <f>IF(I13="Yes",0,I37)</f>
        <v>0</v>
      </c>
      <c r="M51" s="178"/>
      <c r="N51" s="178"/>
      <c r="O51" s="178"/>
      <c r="P51" s="124"/>
    </row>
    <row r="52" spans="1:21" x14ac:dyDescent="0.35">
      <c r="A52" s="120" t="s">
        <v>47</v>
      </c>
      <c r="B52" s="121"/>
      <c r="C52" s="121"/>
      <c r="D52" s="121"/>
      <c r="E52" s="179">
        <f>SUM(I42:I44)</f>
        <v>0</v>
      </c>
      <c r="F52" s="179"/>
      <c r="G52" s="179"/>
      <c r="H52" s="72"/>
      <c r="I52" s="122" t="s">
        <v>51</v>
      </c>
      <c r="J52" s="123"/>
      <c r="K52" s="123"/>
      <c r="L52" s="178">
        <f>I47</f>
        <v>0</v>
      </c>
      <c r="M52" s="178"/>
      <c r="N52" s="178"/>
      <c r="O52" s="178"/>
      <c r="P52" s="124"/>
      <c r="U52" s="21"/>
    </row>
    <row r="53" spans="1:21" x14ac:dyDescent="0.35">
      <c r="A53" s="125"/>
      <c r="B53" s="126"/>
      <c r="C53" s="126"/>
      <c r="D53" s="32"/>
      <c r="E53" s="179"/>
      <c r="F53" s="179"/>
      <c r="H53" s="72"/>
      <c r="I53" s="122"/>
      <c r="J53" s="127"/>
      <c r="K53" s="127"/>
      <c r="L53" s="177"/>
      <c r="M53" s="177"/>
      <c r="N53" s="177"/>
      <c r="O53" s="177"/>
      <c r="P53" s="128"/>
      <c r="U53" s="22"/>
    </row>
    <row r="54" spans="1:21" ht="18.5" x14ac:dyDescent="0.45">
      <c r="A54" s="129" t="s">
        <v>28</v>
      </c>
      <c r="B54" s="130"/>
      <c r="C54" s="130"/>
      <c r="D54" s="130"/>
      <c r="E54" s="180">
        <f>SUM(D50:H52)</f>
        <v>0</v>
      </c>
      <c r="F54" s="180"/>
      <c r="G54" s="180"/>
      <c r="H54" s="31"/>
      <c r="I54" s="131" t="s">
        <v>30</v>
      </c>
      <c r="J54" s="30"/>
      <c r="K54" s="30"/>
      <c r="L54" s="176">
        <f>SUM(L50:L52)</f>
        <v>0</v>
      </c>
      <c r="M54" s="176"/>
      <c r="N54" s="176"/>
      <c r="O54" s="176"/>
      <c r="P54" s="132"/>
      <c r="U54" s="23"/>
    </row>
    <row r="55" spans="1:21" ht="19.5" customHeight="1" thickBot="1" x14ac:dyDescent="0.4">
      <c r="A55" s="133"/>
      <c r="B55" s="73"/>
      <c r="C55" s="73"/>
      <c r="D55" s="73"/>
      <c r="E55" s="71"/>
      <c r="F55" s="71"/>
      <c r="G55" s="71"/>
      <c r="H55" s="71"/>
      <c r="I55" s="71"/>
      <c r="J55" s="71"/>
      <c r="K55" s="174" t="s">
        <v>90</v>
      </c>
      <c r="L55" s="174"/>
      <c r="M55" s="174"/>
      <c r="N55" s="174"/>
      <c r="O55" s="174"/>
      <c r="P55" s="175"/>
    </row>
  </sheetData>
  <sheetProtection algorithmName="SHA-512" hashValue="JI/p3yZfcP0VVKN8EXUTgCSre5lzuw7bxM7L/unOn6U3Oandx+PDilRW/3EzIp5aTdKbKUCsVSGDA6yslFhBfA==" saltValue="V+wU/z0hidxqdnygs7Wmlw==" spinCount="100000" sheet="1" selectLockedCells="1"/>
  <dataConsolidate/>
  <mergeCells count="68">
    <mergeCell ref="A2:P2"/>
    <mergeCell ref="A1:P1"/>
    <mergeCell ref="I9:P9"/>
    <mergeCell ref="I8:P8"/>
    <mergeCell ref="I7:P7"/>
    <mergeCell ref="I6:P6"/>
    <mergeCell ref="I5:P5"/>
    <mergeCell ref="I4:P4"/>
    <mergeCell ref="K10:L10"/>
    <mergeCell ref="N10:O10"/>
    <mergeCell ref="E52:G52"/>
    <mergeCell ref="E51:G51"/>
    <mergeCell ref="C37:D37"/>
    <mergeCell ref="A36:D36"/>
    <mergeCell ref="E36:G37"/>
    <mergeCell ref="E50:G50"/>
    <mergeCell ref="A46:D46"/>
    <mergeCell ref="E46:G47"/>
    <mergeCell ref="A18:F18"/>
    <mergeCell ref="A26:D26"/>
    <mergeCell ref="A21:C21"/>
    <mergeCell ref="A20:C20"/>
    <mergeCell ref="A22:C22"/>
    <mergeCell ref="A24:C24"/>
    <mergeCell ref="I12:L12"/>
    <mergeCell ref="N19:O19"/>
    <mergeCell ref="K19:L19"/>
    <mergeCell ref="K20:L20"/>
    <mergeCell ref="N22:O22"/>
    <mergeCell ref="N20:O20"/>
    <mergeCell ref="I14:O14"/>
    <mergeCell ref="N21:O21"/>
    <mergeCell ref="E53:F53"/>
    <mergeCell ref="E54:G54"/>
    <mergeCell ref="K25:L25"/>
    <mergeCell ref="K24:L24"/>
    <mergeCell ref="K23:L23"/>
    <mergeCell ref="L50:O50"/>
    <mergeCell ref="K45:L45"/>
    <mergeCell ref="K37:L37"/>
    <mergeCell ref="K35:L35"/>
    <mergeCell ref="K36:L36"/>
    <mergeCell ref="K34:L34"/>
    <mergeCell ref="K33:L33"/>
    <mergeCell ref="K32:L32"/>
    <mergeCell ref="K30:L30"/>
    <mergeCell ref="K29:L29"/>
    <mergeCell ref="N25:O25"/>
    <mergeCell ref="K55:P55"/>
    <mergeCell ref="L54:O54"/>
    <mergeCell ref="L53:O53"/>
    <mergeCell ref="L52:O52"/>
    <mergeCell ref="L51:O51"/>
    <mergeCell ref="N24:O24"/>
    <mergeCell ref="N23:O23"/>
    <mergeCell ref="A16:P16"/>
    <mergeCell ref="A28:F28"/>
    <mergeCell ref="K22:L22"/>
    <mergeCell ref="A23:C23"/>
    <mergeCell ref="I46:J46"/>
    <mergeCell ref="C47:D47"/>
    <mergeCell ref="I47:J47"/>
    <mergeCell ref="N26:O26"/>
    <mergeCell ref="I39:J39"/>
    <mergeCell ref="I40:J40"/>
    <mergeCell ref="I42:J42"/>
    <mergeCell ref="I43:J43"/>
    <mergeCell ref="I44:J44"/>
  </mergeCells>
  <phoneticPr fontId="38" type="noConversion"/>
  <conditionalFormatting sqref="N18:P26 I28:J37">
    <cfRule type="expression" dxfId="0" priority="2">
      <formula>$I$13="Yes"</formula>
    </cfRule>
  </conditionalFormatting>
  <dataValidations count="7">
    <dataValidation type="list" allowBlank="1" showInputMessage="1" showErrorMessage="1" sqref="I12">
      <formula1>INDIRECT("Roadway_Service")</formula1>
    </dataValidation>
    <dataValidation type="list" allowBlank="1" showInputMessage="1" showErrorMessage="1" sqref="I12">
      <formula1>"Enter Month,1,2,3,4,5,6,7,8,9,10,11,12"</formula1>
    </dataValidation>
    <dataValidation type="list" allowBlank="1" showInputMessage="1" showErrorMessage="1" sqref="A22:A24">
      <formula1>LandUseCat</formula1>
    </dataValidation>
    <dataValidation type="list" allowBlank="1" showInputMessage="1" showErrorMessage="1" sqref="I11:K11 I10">
      <formula1>"Select Month,1,2,3,4,5,6,7,8,9,10,11,12"</formula1>
    </dataValidation>
    <dataValidation type="list" allowBlank="1" showInputMessage="1" showErrorMessage="1" sqref="M11:P11 K10">
      <formula1>"Select Day,1,2,3,4,5,6,7,8,9,10,11,12,13,14,15,16,17,18,19,20,21,22,23,24,25,26,27,28,29,30,31"</formula1>
    </dataValidation>
    <dataValidation type="list" allowBlank="1" showInputMessage="1" showErrorMessage="1" sqref="P10 N10">
      <formula1>"Select Year,2021,2022,2023,2024,2025,2026"</formula1>
    </dataValidation>
    <dataValidation type="list" allowBlank="1" showInputMessage="1" showErrorMessage="1" sqref="I13">
      <formula1>"Select Infill Y/N, Yes, No"</formula1>
    </dataValidation>
  </dataValidations>
  <printOptions horizontalCentered="1" verticalCentered="1"/>
  <pageMargins left="0.7" right="0.7" top="0.75" bottom="0.75" header="0.3" footer="0.3"/>
  <pageSetup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'Collection Rates'!$E$5:$E$13</xm:f>
          </x14:formula1>
          <xm:sqref>A32:A34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W1"/>
  <sheetViews>
    <sheetView showGridLines="0" zoomScale="60" zoomScaleNormal="60" workbookViewId="0"/>
  </sheetViews>
  <sheetFormatPr defaultRowHeight="14.5" x14ac:dyDescent="0.35"/>
  <sheetData>
    <row r="1" spans="2:23" s="36" customFormat="1" ht="18.5" x14ac:dyDescent="0.45">
      <c r="B1" s="36" t="s">
        <v>53</v>
      </c>
      <c r="W1" s="36" t="s">
        <v>54</v>
      </c>
    </row>
  </sheetData>
  <sheetProtection algorithmName="SHA-512" hashValue="/jGro1Go+Rhc07N2SBGSpRvD12Lc7+DMpekg7x+mzpfUMnboQIEw5DZ4OjC5QAfFNNCLbpga/NFXjJ9KI42RhQ==" saltValue="/setfIaGtLGzMeulYYerOg==" spinCount="100000" sheet="1" selectLockedCells="1" selectUn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zoomScale="85" zoomScaleNormal="85" workbookViewId="0">
      <selection activeCell="V30" sqref="V30"/>
    </sheetView>
  </sheetViews>
  <sheetFormatPr defaultRowHeight="15.5" x14ac:dyDescent="0.35"/>
  <cols>
    <col min="1" max="1" width="3" style="5" customWidth="1"/>
    <col min="2" max="2" width="11.7265625" customWidth="1"/>
    <col min="3" max="3" width="20.453125" customWidth="1"/>
    <col min="4" max="4" width="2.7265625" customWidth="1"/>
    <col min="5" max="5" width="11" customWidth="1"/>
    <col min="6" max="6" width="15.54296875" customWidth="1"/>
    <col min="7" max="8" width="14.1796875" customWidth="1"/>
    <col min="9" max="9" width="4.54296875" customWidth="1"/>
  </cols>
  <sheetData>
    <row r="1" spans="1:16" s="5" customFormat="1" x14ac:dyDescent="0.35">
      <c r="C1" s="6"/>
      <c r="E1" s="4"/>
      <c r="F1" s="4"/>
      <c r="G1" s="6"/>
      <c r="H1" s="7"/>
      <c r="K1"/>
      <c r="L1"/>
      <c r="M1"/>
      <c r="N1"/>
      <c r="O1"/>
      <c r="P1"/>
    </row>
    <row r="2" spans="1:16" s="5" customFormat="1" ht="18.5" x14ac:dyDescent="0.45">
      <c r="B2" s="211" t="s">
        <v>31</v>
      </c>
      <c r="C2" s="211"/>
      <c r="E2" s="211" t="s">
        <v>46</v>
      </c>
      <c r="F2" s="211"/>
      <c r="G2" s="211"/>
      <c r="H2" s="211"/>
      <c r="K2"/>
      <c r="L2"/>
      <c r="M2"/>
      <c r="N2"/>
      <c r="O2"/>
      <c r="P2"/>
    </row>
    <row r="3" spans="1:16" ht="26.25" customHeight="1" x14ac:dyDescent="0.35">
      <c r="A3" s="3"/>
      <c r="B3" s="209" t="s">
        <v>25</v>
      </c>
      <c r="C3" s="209" t="s">
        <v>26</v>
      </c>
      <c r="E3" s="212" t="s">
        <v>13</v>
      </c>
      <c r="F3" s="212" t="s">
        <v>33</v>
      </c>
      <c r="G3" s="214" t="s">
        <v>56</v>
      </c>
      <c r="H3" s="213"/>
    </row>
    <row r="4" spans="1:16" ht="16.5" customHeight="1" x14ac:dyDescent="0.35">
      <c r="A4" s="3"/>
      <c r="B4" s="210"/>
      <c r="C4" s="210"/>
      <c r="E4" s="213"/>
      <c r="F4" s="213"/>
      <c r="G4" s="26" t="s">
        <v>21</v>
      </c>
      <c r="H4" s="26" t="s">
        <v>22</v>
      </c>
    </row>
    <row r="5" spans="1:16" ht="21" customHeight="1" x14ac:dyDescent="0.35">
      <c r="A5" s="8"/>
      <c r="B5" s="10" t="s">
        <v>76</v>
      </c>
      <c r="C5" s="28">
        <v>1387</v>
      </c>
      <c r="D5" s="14"/>
      <c r="E5" s="27" t="s">
        <v>57</v>
      </c>
      <c r="F5" s="27">
        <v>1</v>
      </c>
      <c r="G5" s="28">
        <v>5557</v>
      </c>
      <c r="H5" s="28">
        <v>4890</v>
      </c>
      <c r="I5" s="14"/>
      <c r="J5" s="14"/>
    </row>
    <row r="6" spans="1:16" ht="21" customHeight="1" x14ac:dyDescent="0.35">
      <c r="B6" s="10" t="s">
        <v>77</v>
      </c>
      <c r="C6" s="28">
        <v>0</v>
      </c>
      <c r="D6" s="14"/>
      <c r="E6" s="27" t="s">
        <v>14</v>
      </c>
      <c r="F6" s="27">
        <v>1.6</v>
      </c>
      <c r="G6" s="28">
        <f t="shared" ref="G6:G13" si="0">G$5*F6</f>
        <v>8891.2000000000007</v>
      </c>
      <c r="H6" s="28">
        <f t="shared" ref="H6:H13" si="1">H$5*F6</f>
        <v>7824</v>
      </c>
      <c r="I6" s="14"/>
      <c r="J6" s="14"/>
      <c r="K6" s="14"/>
    </row>
    <row r="7" spans="1:16" ht="21" customHeight="1" x14ac:dyDescent="0.35">
      <c r="B7" s="10" t="s">
        <v>78</v>
      </c>
      <c r="C7" s="28">
        <v>1387</v>
      </c>
      <c r="D7" s="14"/>
      <c r="E7" s="27" t="s">
        <v>34</v>
      </c>
      <c r="F7" s="27">
        <v>4.5999999999999996</v>
      </c>
      <c r="G7" s="28">
        <f t="shared" si="0"/>
        <v>25562.199999999997</v>
      </c>
      <c r="H7" s="28">
        <f t="shared" si="1"/>
        <v>22494</v>
      </c>
      <c r="I7" s="14"/>
      <c r="J7" s="14"/>
      <c r="K7" s="14"/>
    </row>
    <row r="8" spans="1:16" ht="21" customHeight="1" x14ac:dyDescent="0.35">
      <c r="B8" s="10" t="s">
        <v>79</v>
      </c>
      <c r="C8" s="28">
        <v>1387</v>
      </c>
      <c r="D8" s="14"/>
      <c r="E8" s="27" t="s">
        <v>15</v>
      </c>
      <c r="F8" s="27">
        <v>5.7</v>
      </c>
      <c r="G8" s="28">
        <f t="shared" si="0"/>
        <v>31674.9</v>
      </c>
      <c r="H8" s="28">
        <f t="shared" si="1"/>
        <v>27873</v>
      </c>
      <c r="I8" s="14"/>
      <c r="J8" s="14"/>
      <c r="K8" s="14"/>
    </row>
    <row r="9" spans="1:16" ht="21" customHeight="1" x14ac:dyDescent="0.35">
      <c r="B9" s="10" t="s">
        <v>80</v>
      </c>
      <c r="C9" s="28">
        <v>1387</v>
      </c>
      <c r="D9" s="14"/>
      <c r="E9" s="27" t="s">
        <v>16</v>
      </c>
      <c r="F9" s="27">
        <v>14.3</v>
      </c>
      <c r="G9" s="28">
        <f t="shared" si="0"/>
        <v>79465.100000000006</v>
      </c>
      <c r="H9" s="28">
        <f t="shared" si="1"/>
        <v>69927</v>
      </c>
      <c r="I9" s="14"/>
      <c r="J9" s="14"/>
      <c r="K9" s="14"/>
    </row>
    <row r="10" spans="1:16" ht="21" customHeight="1" x14ac:dyDescent="0.35">
      <c r="D10" s="14"/>
      <c r="E10" s="27" t="s">
        <v>17</v>
      </c>
      <c r="F10" s="27">
        <v>28.6</v>
      </c>
      <c r="G10" s="28">
        <f t="shared" si="0"/>
        <v>158930.20000000001</v>
      </c>
      <c r="H10" s="28">
        <f t="shared" si="1"/>
        <v>139854</v>
      </c>
      <c r="I10" s="14"/>
      <c r="J10" s="14"/>
      <c r="K10" s="14"/>
    </row>
    <row r="11" spans="1:16" ht="21" customHeight="1" x14ac:dyDescent="0.35">
      <c r="A11" s="8"/>
      <c r="D11" s="14"/>
      <c r="E11" s="27" t="s">
        <v>18</v>
      </c>
      <c r="F11" s="27">
        <v>57.1</v>
      </c>
      <c r="G11" s="28">
        <f t="shared" si="0"/>
        <v>317304.7</v>
      </c>
      <c r="H11" s="28">
        <f t="shared" si="1"/>
        <v>279219</v>
      </c>
      <c r="I11" s="14"/>
    </row>
    <row r="12" spans="1:16" ht="21" customHeight="1" x14ac:dyDescent="0.35">
      <c r="D12" s="14"/>
      <c r="E12" s="27" t="s">
        <v>19</v>
      </c>
      <c r="F12" s="27">
        <v>100</v>
      </c>
      <c r="G12" s="28">
        <f t="shared" si="0"/>
        <v>555700</v>
      </c>
      <c r="H12" s="28">
        <f t="shared" si="1"/>
        <v>489000</v>
      </c>
      <c r="I12" s="14"/>
    </row>
    <row r="13" spans="1:16" ht="21" customHeight="1" x14ac:dyDescent="0.35">
      <c r="D13" s="14"/>
      <c r="E13" s="27" t="s">
        <v>55</v>
      </c>
      <c r="F13" s="27">
        <v>157.1</v>
      </c>
      <c r="G13" s="28">
        <f t="shared" si="0"/>
        <v>873004.7</v>
      </c>
      <c r="H13" s="28">
        <f t="shared" si="1"/>
        <v>768219</v>
      </c>
      <c r="I13" s="14"/>
    </row>
    <row r="14" spans="1:16" ht="10.5" customHeight="1" x14ac:dyDescent="0.35"/>
    <row r="18" spans="1:8" x14ac:dyDescent="0.35">
      <c r="B18" t="s">
        <v>98</v>
      </c>
    </row>
    <row r="20" spans="1:8" x14ac:dyDescent="0.35">
      <c r="B20" s="217" t="s">
        <v>99</v>
      </c>
      <c r="C20" s="217"/>
    </row>
    <row r="21" spans="1:8" ht="16" thickBot="1" x14ac:dyDescent="0.4">
      <c r="B21" s="216"/>
    </row>
    <row r="22" spans="1:8" ht="30.5" thickBot="1" x14ac:dyDescent="0.4">
      <c r="B22" s="220" t="s">
        <v>100</v>
      </c>
      <c r="C22" s="222" t="s">
        <v>101</v>
      </c>
      <c r="D22" s="222"/>
      <c r="E22" s="222"/>
    </row>
    <row r="23" spans="1:8" ht="31.5" thickBot="1" x14ac:dyDescent="0.4">
      <c r="B23" s="221" t="s">
        <v>102</v>
      </c>
      <c r="C23" s="223">
        <v>5557</v>
      </c>
      <c r="D23" s="223"/>
      <c r="E23" s="223"/>
    </row>
    <row r="24" spans="1:8" ht="31.5" thickBot="1" x14ac:dyDescent="0.4">
      <c r="B24" s="221" t="s">
        <v>103</v>
      </c>
      <c r="C24" s="223">
        <v>4890</v>
      </c>
      <c r="D24" s="223"/>
      <c r="E24" s="223"/>
    </row>
    <row r="25" spans="1:8" ht="31.5" thickBot="1" x14ac:dyDescent="0.4">
      <c r="B25" s="221" t="s">
        <v>104</v>
      </c>
      <c r="C25" s="223">
        <v>1387</v>
      </c>
      <c r="D25" s="223"/>
      <c r="E25" s="223"/>
    </row>
    <row r="26" spans="1:8" x14ac:dyDescent="0.35">
      <c r="B26" s="218" t="s">
        <v>105</v>
      </c>
      <c r="C26" s="218"/>
      <c r="D26" s="218"/>
      <c r="E26" s="218"/>
      <c r="F26" s="218"/>
      <c r="G26" s="218"/>
      <c r="H26" s="218"/>
    </row>
    <row r="27" spans="1:8" x14ac:dyDescent="0.35">
      <c r="B27" s="219" t="s">
        <v>106</v>
      </c>
      <c r="C27" s="219"/>
      <c r="D27" s="219"/>
      <c r="E27" s="219"/>
      <c r="F27" s="219"/>
      <c r="G27" s="219"/>
      <c r="H27" s="219"/>
    </row>
    <row r="28" spans="1:8" x14ac:dyDescent="0.35">
      <c r="A28" s="8"/>
    </row>
    <row r="35" spans="1:1" x14ac:dyDescent="0.35">
      <c r="A35" s="8"/>
    </row>
  </sheetData>
  <sheetProtection selectLockedCells="1"/>
  <mergeCells count="14">
    <mergeCell ref="B20:C20"/>
    <mergeCell ref="B26:H26"/>
    <mergeCell ref="B27:H27"/>
    <mergeCell ref="C22:E22"/>
    <mergeCell ref="C23:E23"/>
    <mergeCell ref="C24:E24"/>
    <mergeCell ref="C25:E25"/>
    <mergeCell ref="C3:C4"/>
    <mergeCell ref="B2:C2"/>
    <mergeCell ref="E2:H2"/>
    <mergeCell ref="E3:E4"/>
    <mergeCell ref="B3:B4"/>
    <mergeCell ref="F3:F4"/>
    <mergeCell ref="G3:H3"/>
  </mergeCells>
  <pageMargins left="0.7" right="0.7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13"/>
  <sheetViews>
    <sheetView showGridLines="0" topLeftCell="B1" zoomScaleNormal="100" workbookViewId="0">
      <selection activeCell="WVN24" sqref="WVN24"/>
    </sheetView>
  </sheetViews>
  <sheetFormatPr defaultColWidth="11.26953125" defaultRowHeight="14.5" x14ac:dyDescent="0.35"/>
  <cols>
    <col min="1" max="1" width="17.7265625" style="32" hidden="1" customWidth="1"/>
    <col min="2" max="2" width="53.26953125" style="32" customWidth="1"/>
    <col min="3" max="3" width="7" style="47" customWidth="1"/>
    <col min="4" max="4" width="15.81640625" style="48" customWidth="1"/>
    <col min="5" max="5" width="14.7265625" style="49" customWidth="1"/>
    <col min="6" max="254" width="11.26953125" style="32"/>
    <col min="255" max="255" width="0" style="32" hidden="1" customWidth="1"/>
    <col min="256" max="256" width="53.26953125" style="32" customWidth="1"/>
    <col min="257" max="257" width="7" style="32" customWidth="1"/>
    <col min="258" max="258" width="15.81640625" style="32" customWidth="1"/>
    <col min="259" max="260" width="13.81640625" style="32" customWidth="1"/>
    <col min="261" max="261" width="14.1796875" style="32" customWidth="1"/>
    <col min="262" max="510" width="11.26953125" style="32"/>
    <col min="511" max="511" width="0" style="32" hidden="1" customWidth="1"/>
    <col min="512" max="512" width="53.26953125" style="32" customWidth="1"/>
    <col min="513" max="513" width="7" style="32" customWidth="1"/>
    <col min="514" max="514" width="15.81640625" style="32" customWidth="1"/>
    <col min="515" max="516" width="13.81640625" style="32" customWidth="1"/>
    <col min="517" max="517" width="14.1796875" style="32" customWidth="1"/>
    <col min="518" max="766" width="11.26953125" style="32"/>
    <col min="767" max="767" width="0" style="32" hidden="1" customWidth="1"/>
    <col min="768" max="768" width="53.26953125" style="32" customWidth="1"/>
    <col min="769" max="769" width="7" style="32" customWidth="1"/>
    <col min="770" max="770" width="15.81640625" style="32" customWidth="1"/>
    <col min="771" max="772" width="13.81640625" style="32" customWidth="1"/>
    <col min="773" max="773" width="14.1796875" style="32" customWidth="1"/>
    <col min="774" max="1022" width="11.26953125" style="32"/>
    <col min="1023" max="1023" width="0" style="32" hidden="1" customWidth="1"/>
    <col min="1024" max="1024" width="53.26953125" style="32" customWidth="1"/>
    <col min="1025" max="1025" width="7" style="32" customWidth="1"/>
    <col min="1026" max="1026" width="15.81640625" style="32" customWidth="1"/>
    <col min="1027" max="1028" width="13.81640625" style="32" customWidth="1"/>
    <col min="1029" max="1029" width="14.1796875" style="32" customWidth="1"/>
    <col min="1030" max="1278" width="11.26953125" style="32"/>
    <col min="1279" max="1279" width="0" style="32" hidden="1" customWidth="1"/>
    <col min="1280" max="1280" width="53.26953125" style="32" customWidth="1"/>
    <col min="1281" max="1281" width="7" style="32" customWidth="1"/>
    <col min="1282" max="1282" width="15.81640625" style="32" customWidth="1"/>
    <col min="1283" max="1284" width="13.81640625" style="32" customWidth="1"/>
    <col min="1285" max="1285" width="14.1796875" style="32" customWidth="1"/>
    <col min="1286" max="1534" width="11.26953125" style="32"/>
    <col min="1535" max="1535" width="0" style="32" hidden="1" customWidth="1"/>
    <col min="1536" max="1536" width="53.26953125" style="32" customWidth="1"/>
    <col min="1537" max="1537" width="7" style="32" customWidth="1"/>
    <col min="1538" max="1538" width="15.81640625" style="32" customWidth="1"/>
    <col min="1539" max="1540" width="13.81640625" style="32" customWidth="1"/>
    <col min="1541" max="1541" width="14.1796875" style="32" customWidth="1"/>
    <col min="1542" max="1790" width="11.26953125" style="32"/>
    <col min="1791" max="1791" width="0" style="32" hidden="1" customWidth="1"/>
    <col min="1792" max="1792" width="53.26953125" style="32" customWidth="1"/>
    <col min="1793" max="1793" width="7" style="32" customWidth="1"/>
    <col min="1794" max="1794" width="15.81640625" style="32" customWidth="1"/>
    <col min="1795" max="1796" width="13.81640625" style="32" customWidth="1"/>
    <col min="1797" max="1797" width="14.1796875" style="32" customWidth="1"/>
    <col min="1798" max="2046" width="11.26953125" style="32"/>
    <col min="2047" max="2047" width="0" style="32" hidden="1" customWidth="1"/>
    <col min="2048" max="2048" width="53.26953125" style="32" customWidth="1"/>
    <col min="2049" max="2049" width="7" style="32" customWidth="1"/>
    <col min="2050" max="2050" width="15.81640625" style="32" customWidth="1"/>
    <col min="2051" max="2052" width="13.81640625" style="32" customWidth="1"/>
    <col min="2053" max="2053" width="14.1796875" style="32" customWidth="1"/>
    <col min="2054" max="2302" width="11.26953125" style="32"/>
    <col min="2303" max="2303" width="0" style="32" hidden="1" customWidth="1"/>
    <col min="2304" max="2304" width="53.26953125" style="32" customWidth="1"/>
    <col min="2305" max="2305" width="7" style="32" customWidth="1"/>
    <col min="2306" max="2306" width="15.81640625" style="32" customWidth="1"/>
    <col min="2307" max="2308" width="13.81640625" style="32" customWidth="1"/>
    <col min="2309" max="2309" width="14.1796875" style="32" customWidth="1"/>
    <col min="2310" max="2558" width="11.26953125" style="32"/>
    <col min="2559" max="2559" width="0" style="32" hidden="1" customWidth="1"/>
    <col min="2560" max="2560" width="53.26953125" style="32" customWidth="1"/>
    <col min="2561" max="2561" width="7" style="32" customWidth="1"/>
    <col min="2562" max="2562" width="15.81640625" style="32" customWidth="1"/>
    <col min="2563" max="2564" width="13.81640625" style="32" customWidth="1"/>
    <col min="2565" max="2565" width="14.1796875" style="32" customWidth="1"/>
    <col min="2566" max="2814" width="11.26953125" style="32"/>
    <col min="2815" max="2815" width="0" style="32" hidden="1" customWidth="1"/>
    <col min="2816" max="2816" width="53.26953125" style="32" customWidth="1"/>
    <col min="2817" max="2817" width="7" style="32" customWidth="1"/>
    <col min="2818" max="2818" width="15.81640625" style="32" customWidth="1"/>
    <col min="2819" max="2820" width="13.81640625" style="32" customWidth="1"/>
    <col min="2821" max="2821" width="14.1796875" style="32" customWidth="1"/>
    <col min="2822" max="3070" width="11.26953125" style="32"/>
    <col min="3071" max="3071" width="0" style="32" hidden="1" customWidth="1"/>
    <col min="3072" max="3072" width="53.26953125" style="32" customWidth="1"/>
    <col min="3073" max="3073" width="7" style="32" customWidth="1"/>
    <col min="3074" max="3074" width="15.81640625" style="32" customWidth="1"/>
    <col min="3075" max="3076" width="13.81640625" style="32" customWidth="1"/>
    <col min="3077" max="3077" width="14.1796875" style="32" customWidth="1"/>
    <col min="3078" max="3326" width="11.26953125" style="32"/>
    <col min="3327" max="3327" width="0" style="32" hidden="1" customWidth="1"/>
    <col min="3328" max="3328" width="53.26953125" style="32" customWidth="1"/>
    <col min="3329" max="3329" width="7" style="32" customWidth="1"/>
    <col min="3330" max="3330" width="15.81640625" style="32" customWidth="1"/>
    <col min="3331" max="3332" width="13.81640625" style="32" customWidth="1"/>
    <col min="3333" max="3333" width="14.1796875" style="32" customWidth="1"/>
    <col min="3334" max="3582" width="11.26953125" style="32"/>
    <col min="3583" max="3583" width="0" style="32" hidden="1" customWidth="1"/>
    <col min="3584" max="3584" width="53.26953125" style="32" customWidth="1"/>
    <col min="3585" max="3585" width="7" style="32" customWidth="1"/>
    <col min="3586" max="3586" width="15.81640625" style="32" customWidth="1"/>
    <col min="3587" max="3588" width="13.81640625" style="32" customWidth="1"/>
    <col min="3589" max="3589" width="14.1796875" style="32" customWidth="1"/>
    <col min="3590" max="3838" width="11.26953125" style="32"/>
    <col min="3839" max="3839" width="0" style="32" hidden="1" customWidth="1"/>
    <col min="3840" max="3840" width="53.26953125" style="32" customWidth="1"/>
    <col min="3841" max="3841" width="7" style="32" customWidth="1"/>
    <col min="3842" max="3842" width="15.81640625" style="32" customWidth="1"/>
    <col min="3843" max="3844" width="13.81640625" style="32" customWidth="1"/>
    <col min="3845" max="3845" width="14.1796875" style="32" customWidth="1"/>
    <col min="3846" max="4094" width="11.26953125" style="32"/>
    <col min="4095" max="4095" width="0" style="32" hidden="1" customWidth="1"/>
    <col min="4096" max="4096" width="53.26953125" style="32" customWidth="1"/>
    <col min="4097" max="4097" width="7" style="32" customWidth="1"/>
    <col min="4098" max="4098" width="15.81640625" style="32" customWidth="1"/>
    <col min="4099" max="4100" width="13.81640625" style="32" customWidth="1"/>
    <col min="4101" max="4101" width="14.1796875" style="32" customWidth="1"/>
    <col min="4102" max="4350" width="11.26953125" style="32"/>
    <col min="4351" max="4351" width="0" style="32" hidden="1" customWidth="1"/>
    <col min="4352" max="4352" width="53.26953125" style="32" customWidth="1"/>
    <col min="4353" max="4353" width="7" style="32" customWidth="1"/>
    <col min="4354" max="4354" width="15.81640625" style="32" customWidth="1"/>
    <col min="4355" max="4356" width="13.81640625" style="32" customWidth="1"/>
    <col min="4357" max="4357" width="14.1796875" style="32" customWidth="1"/>
    <col min="4358" max="4606" width="11.26953125" style="32"/>
    <col min="4607" max="4607" width="0" style="32" hidden="1" customWidth="1"/>
    <col min="4608" max="4608" width="53.26953125" style="32" customWidth="1"/>
    <col min="4609" max="4609" width="7" style="32" customWidth="1"/>
    <col min="4610" max="4610" width="15.81640625" style="32" customWidth="1"/>
    <col min="4611" max="4612" width="13.81640625" style="32" customWidth="1"/>
    <col min="4613" max="4613" width="14.1796875" style="32" customWidth="1"/>
    <col min="4614" max="4862" width="11.26953125" style="32"/>
    <col min="4863" max="4863" width="0" style="32" hidden="1" customWidth="1"/>
    <col min="4864" max="4864" width="53.26953125" style="32" customWidth="1"/>
    <col min="4865" max="4865" width="7" style="32" customWidth="1"/>
    <col min="4866" max="4866" width="15.81640625" style="32" customWidth="1"/>
    <col min="4867" max="4868" width="13.81640625" style="32" customWidth="1"/>
    <col min="4869" max="4869" width="14.1796875" style="32" customWidth="1"/>
    <col min="4870" max="5118" width="11.26953125" style="32"/>
    <col min="5119" max="5119" width="0" style="32" hidden="1" customWidth="1"/>
    <col min="5120" max="5120" width="53.26953125" style="32" customWidth="1"/>
    <col min="5121" max="5121" width="7" style="32" customWidth="1"/>
    <col min="5122" max="5122" width="15.81640625" style="32" customWidth="1"/>
    <col min="5123" max="5124" width="13.81640625" style="32" customWidth="1"/>
    <col min="5125" max="5125" width="14.1796875" style="32" customWidth="1"/>
    <col min="5126" max="5374" width="11.26953125" style="32"/>
    <col min="5375" max="5375" width="0" style="32" hidden="1" customWidth="1"/>
    <col min="5376" max="5376" width="53.26953125" style="32" customWidth="1"/>
    <col min="5377" max="5377" width="7" style="32" customWidth="1"/>
    <col min="5378" max="5378" width="15.81640625" style="32" customWidth="1"/>
    <col min="5379" max="5380" width="13.81640625" style="32" customWidth="1"/>
    <col min="5381" max="5381" width="14.1796875" style="32" customWidth="1"/>
    <col min="5382" max="5630" width="11.26953125" style="32"/>
    <col min="5631" max="5631" width="0" style="32" hidden="1" customWidth="1"/>
    <col min="5632" max="5632" width="53.26953125" style="32" customWidth="1"/>
    <col min="5633" max="5633" width="7" style="32" customWidth="1"/>
    <col min="5634" max="5634" width="15.81640625" style="32" customWidth="1"/>
    <col min="5635" max="5636" width="13.81640625" style="32" customWidth="1"/>
    <col min="5637" max="5637" width="14.1796875" style="32" customWidth="1"/>
    <col min="5638" max="5886" width="11.26953125" style="32"/>
    <col min="5887" max="5887" width="0" style="32" hidden="1" customWidth="1"/>
    <col min="5888" max="5888" width="53.26953125" style="32" customWidth="1"/>
    <col min="5889" max="5889" width="7" style="32" customWidth="1"/>
    <col min="5890" max="5890" width="15.81640625" style="32" customWidth="1"/>
    <col min="5891" max="5892" width="13.81640625" style="32" customWidth="1"/>
    <col min="5893" max="5893" width="14.1796875" style="32" customWidth="1"/>
    <col min="5894" max="6142" width="11.26953125" style="32"/>
    <col min="6143" max="6143" width="0" style="32" hidden="1" customWidth="1"/>
    <col min="6144" max="6144" width="53.26953125" style="32" customWidth="1"/>
    <col min="6145" max="6145" width="7" style="32" customWidth="1"/>
    <col min="6146" max="6146" width="15.81640625" style="32" customWidth="1"/>
    <col min="6147" max="6148" width="13.81640625" style="32" customWidth="1"/>
    <col min="6149" max="6149" width="14.1796875" style="32" customWidth="1"/>
    <col min="6150" max="6398" width="11.26953125" style="32"/>
    <col min="6399" max="6399" width="0" style="32" hidden="1" customWidth="1"/>
    <col min="6400" max="6400" width="53.26953125" style="32" customWidth="1"/>
    <col min="6401" max="6401" width="7" style="32" customWidth="1"/>
    <col min="6402" max="6402" width="15.81640625" style="32" customWidth="1"/>
    <col min="6403" max="6404" width="13.81640625" style="32" customWidth="1"/>
    <col min="6405" max="6405" width="14.1796875" style="32" customWidth="1"/>
    <col min="6406" max="6654" width="11.26953125" style="32"/>
    <col min="6655" max="6655" width="0" style="32" hidden="1" customWidth="1"/>
    <col min="6656" max="6656" width="53.26953125" style="32" customWidth="1"/>
    <col min="6657" max="6657" width="7" style="32" customWidth="1"/>
    <col min="6658" max="6658" width="15.81640625" style="32" customWidth="1"/>
    <col min="6659" max="6660" width="13.81640625" style="32" customWidth="1"/>
    <col min="6661" max="6661" width="14.1796875" style="32" customWidth="1"/>
    <col min="6662" max="6910" width="11.26953125" style="32"/>
    <col min="6911" max="6911" width="0" style="32" hidden="1" customWidth="1"/>
    <col min="6912" max="6912" width="53.26953125" style="32" customWidth="1"/>
    <col min="6913" max="6913" width="7" style="32" customWidth="1"/>
    <col min="6914" max="6914" width="15.81640625" style="32" customWidth="1"/>
    <col min="6915" max="6916" width="13.81640625" style="32" customWidth="1"/>
    <col min="6917" max="6917" width="14.1796875" style="32" customWidth="1"/>
    <col min="6918" max="7166" width="11.26953125" style="32"/>
    <col min="7167" max="7167" width="0" style="32" hidden="1" customWidth="1"/>
    <col min="7168" max="7168" width="53.26953125" style="32" customWidth="1"/>
    <col min="7169" max="7169" width="7" style="32" customWidth="1"/>
    <col min="7170" max="7170" width="15.81640625" style="32" customWidth="1"/>
    <col min="7171" max="7172" width="13.81640625" style="32" customWidth="1"/>
    <col min="7173" max="7173" width="14.1796875" style="32" customWidth="1"/>
    <col min="7174" max="7422" width="11.26953125" style="32"/>
    <col min="7423" max="7423" width="0" style="32" hidden="1" customWidth="1"/>
    <col min="7424" max="7424" width="53.26953125" style="32" customWidth="1"/>
    <col min="7425" max="7425" width="7" style="32" customWidth="1"/>
    <col min="7426" max="7426" width="15.81640625" style="32" customWidth="1"/>
    <col min="7427" max="7428" width="13.81640625" style="32" customWidth="1"/>
    <col min="7429" max="7429" width="14.1796875" style="32" customWidth="1"/>
    <col min="7430" max="7678" width="11.26953125" style="32"/>
    <col min="7679" max="7679" width="0" style="32" hidden="1" customWidth="1"/>
    <col min="7680" max="7680" width="53.26953125" style="32" customWidth="1"/>
    <col min="7681" max="7681" width="7" style="32" customWidth="1"/>
    <col min="7682" max="7682" width="15.81640625" style="32" customWidth="1"/>
    <col min="7683" max="7684" width="13.81640625" style="32" customWidth="1"/>
    <col min="7685" max="7685" width="14.1796875" style="32" customWidth="1"/>
    <col min="7686" max="7934" width="11.26953125" style="32"/>
    <col min="7935" max="7935" width="0" style="32" hidden="1" customWidth="1"/>
    <col min="7936" max="7936" width="53.26953125" style="32" customWidth="1"/>
    <col min="7937" max="7937" width="7" style="32" customWidth="1"/>
    <col min="7938" max="7938" width="15.81640625" style="32" customWidth="1"/>
    <col min="7939" max="7940" width="13.81640625" style="32" customWidth="1"/>
    <col min="7941" max="7941" width="14.1796875" style="32" customWidth="1"/>
    <col min="7942" max="8190" width="11.26953125" style="32"/>
    <col min="8191" max="8191" width="0" style="32" hidden="1" customWidth="1"/>
    <col min="8192" max="8192" width="53.26953125" style="32" customWidth="1"/>
    <col min="8193" max="8193" width="7" style="32" customWidth="1"/>
    <col min="8194" max="8194" width="15.81640625" style="32" customWidth="1"/>
    <col min="8195" max="8196" width="13.81640625" style="32" customWidth="1"/>
    <col min="8197" max="8197" width="14.1796875" style="32" customWidth="1"/>
    <col min="8198" max="8446" width="11.26953125" style="32"/>
    <col min="8447" max="8447" width="0" style="32" hidden="1" customWidth="1"/>
    <col min="8448" max="8448" width="53.26953125" style="32" customWidth="1"/>
    <col min="8449" max="8449" width="7" style="32" customWidth="1"/>
    <col min="8450" max="8450" width="15.81640625" style="32" customWidth="1"/>
    <col min="8451" max="8452" width="13.81640625" style="32" customWidth="1"/>
    <col min="8453" max="8453" width="14.1796875" style="32" customWidth="1"/>
    <col min="8454" max="8702" width="11.26953125" style="32"/>
    <col min="8703" max="8703" width="0" style="32" hidden="1" customWidth="1"/>
    <col min="8704" max="8704" width="53.26953125" style="32" customWidth="1"/>
    <col min="8705" max="8705" width="7" style="32" customWidth="1"/>
    <col min="8706" max="8706" width="15.81640625" style="32" customWidth="1"/>
    <col min="8707" max="8708" width="13.81640625" style="32" customWidth="1"/>
    <col min="8709" max="8709" width="14.1796875" style="32" customWidth="1"/>
    <col min="8710" max="8958" width="11.26953125" style="32"/>
    <col min="8959" max="8959" width="0" style="32" hidden="1" customWidth="1"/>
    <col min="8960" max="8960" width="53.26953125" style="32" customWidth="1"/>
    <col min="8961" max="8961" width="7" style="32" customWidth="1"/>
    <col min="8962" max="8962" width="15.81640625" style="32" customWidth="1"/>
    <col min="8963" max="8964" width="13.81640625" style="32" customWidth="1"/>
    <col min="8965" max="8965" width="14.1796875" style="32" customWidth="1"/>
    <col min="8966" max="9214" width="11.26953125" style="32"/>
    <col min="9215" max="9215" width="0" style="32" hidden="1" customWidth="1"/>
    <col min="9216" max="9216" width="53.26953125" style="32" customWidth="1"/>
    <col min="9217" max="9217" width="7" style="32" customWidth="1"/>
    <col min="9218" max="9218" width="15.81640625" style="32" customWidth="1"/>
    <col min="9219" max="9220" width="13.81640625" style="32" customWidth="1"/>
    <col min="9221" max="9221" width="14.1796875" style="32" customWidth="1"/>
    <col min="9222" max="9470" width="11.26953125" style="32"/>
    <col min="9471" max="9471" width="0" style="32" hidden="1" customWidth="1"/>
    <col min="9472" max="9472" width="53.26953125" style="32" customWidth="1"/>
    <col min="9473" max="9473" width="7" style="32" customWidth="1"/>
    <col min="9474" max="9474" width="15.81640625" style="32" customWidth="1"/>
    <col min="9475" max="9476" width="13.81640625" style="32" customWidth="1"/>
    <col min="9477" max="9477" width="14.1796875" style="32" customWidth="1"/>
    <col min="9478" max="9726" width="11.26953125" style="32"/>
    <col min="9727" max="9727" width="0" style="32" hidden="1" customWidth="1"/>
    <col min="9728" max="9728" width="53.26953125" style="32" customWidth="1"/>
    <col min="9729" max="9729" width="7" style="32" customWidth="1"/>
    <col min="9730" max="9730" width="15.81640625" style="32" customWidth="1"/>
    <col min="9731" max="9732" width="13.81640625" style="32" customWidth="1"/>
    <col min="9733" max="9733" width="14.1796875" style="32" customWidth="1"/>
    <col min="9734" max="9982" width="11.26953125" style="32"/>
    <col min="9983" max="9983" width="0" style="32" hidden="1" customWidth="1"/>
    <col min="9984" max="9984" width="53.26953125" style="32" customWidth="1"/>
    <col min="9985" max="9985" width="7" style="32" customWidth="1"/>
    <col min="9986" max="9986" width="15.81640625" style="32" customWidth="1"/>
    <col min="9987" max="9988" width="13.81640625" style="32" customWidth="1"/>
    <col min="9989" max="9989" width="14.1796875" style="32" customWidth="1"/>
    <col min="9990" max="10238" width="11.26953125" style="32"/>
    <col min="10239" max="10239" width="0" style="32" hidden="1" customWidth="1"/>
    <col min="10240" max="10240" width="53.26953125" style="32" customWidth="1"/>
    <col min="10241" max="10241" width="7" style="32" customWidth="1"/>
    <col min="10242" max="10242" width="15.81640625" style="32" customWidth="1"/>
    <col min="10243" max="10244" width="13.81640625" style="32" customWidth="1"/>
    <col min="10245" max="10245" width="14.1796875" style="32" customWidth="1"/>
    <col min="10246" max="10494" width="11.26953125" style="32"/>
    <col min="10495" max="10495" width="0" style="32" hidden="1" customWidth="1"/>
    <col min="10496" max="10496" width="53.26953125" style="32" customWidth="1"/>
    <col min="10497" max="10497" width="7" style="32" customWidth="1"/>
    <col min="10498" max="10498" width="15.81640625" style="32" customWidth="1"/>
    <col min="10499" max="10500" width="13.81640625" style="32" customWidth="1"/>
    <col min="10501" max="10501" width="14.1796875" style="32" customWidth="1"/>
    <col min="10502" max="10750" width="11.26953125" style="32"/>
    <col min="10751" max="10751" width="0" style="32" hidden="1" customWidth="1"/>
    <col min="10752" max="10752" width="53.26953125" style="32" customWidth="1"/>
    <col min="10753" max="10753" width="7" style="32" customWidth="1"/>
    <col min="10754" max="10754" width="15.81640625" style="32" customWidth="1"/>
    <col min="10755" max="10756" width="13.81640625" style="32" customWidth="1"/>
    <col min="10757" max="10757" width="14.1796875" style="32" customWidth="1"/>
    <col min="10758" max="11006" width="11.26953125" style="32"/>
    <col min="11007" max="11007" width="0" style="32" hidden="1" customWidth="1"/>
    <col min="11008" max="11008" width="53.26953125" style="32" customWidth="1"/>
    <col min="11009" max="11009" width="7" style="32" customWidth="1"/>
    <col min="11010" max="11010" width="15.81640625" style="32" customWidth="1"/>
    <col min="11011" max="11012" width="13.81640625" style="32" customWidth="1"/>
    <col min="11013" max="11013" width="14.1796875" style="32" customWidth="1"/>
    <col min="11014" max="11262" width="11.26953125" style="32"/>
    <col min="11263" max="11263" width="0" style="32" hidden="1" customWidth="1"/>
    <col min="11264" max="11264" width="53.26953125" style="32" customWidth="1"/>
    <col min="11265" max="11265" width="7" style="32" customWidth="1"/>
    <col min="11266" max="11266" width="15.81640625" style="32" customWidth="1"/>
    <col min="11267" max="11268" width="13.81640625" style="32" customWidth="1"/>
    <col min="11269" max="11269" width="14.1796875" style="32" customWidth="1"/>
    <col min="11270" max="11518" width="11.26953125" style="32"/>
    <col min="11519" max="11519" width="0" style="32" hidden="1" customWidth="1"/>
    <col min="11520" max="11520" width="53.26953125" style="32" customWidth="1"/>
    <col min="11521" max="11521" width="7" style="32" customWidth="1"/>
    <col min="11522" max="11522" width="15.81640625" style="32" customWidth="1"/>
    <col min="11523" max="11524" width="13.81640625" style="32" customWidth="1"/>
    <col min="11525" max="11525" width="14.1796875" style="32" customWidth="1"/>
    <col min="11526" max="11774" width="11.26953125" style="32"/>
    <col min="11775" max="11775" width="0" style="32" hidden="1" customWidth="1"/>
    <col min="11776" max="11776" width="53.26953125" style="32" customWidth="1"/>
    <col min="11777" max="11777" width="7" style="32" customWidth="1"/>
    <col min="11778" max="11778" width="15.81640625" style="32" customWidth="1"/>
    <col min="11779" max="11780" width="13.81640625" style="32" customWidth="1"/>
    <col min="11781" max="11781" width="14.1796875" style="32" customWidth="1"/>
    <col min="11782" max="12030" width="11.26953125" style="32"/>
    <col min="12031" max="12031" width="0" style="32" hidden="1" customWidth="1"/>
    <col min="12032" max="12032" width="53.26953125" style="32" customWidth="1"/>
    <col min="12033" max="12033" width="7" style="32" customWidth="1"/>
    <col min="12034" max="12034" width="15.81640625" style="32" customWidth="1"/>
    <col min="12035" max="12036" width="13.81640625" style="32" customWidth="1"/>
    <col min="12037" max="12037" width="14.1796875" style="32" customWidth="1"/>
    <col min="12038" max="12286" width="11.26953125" style="32"/>
    <col min="12287" max="12287" width="0" style="32" hidden="1" customWidth="1"/>
    <col min="12288" max="12288" width="53.26953125" style="32" customWidth="1"/>
    <col min="12289" max="12289" width="7" style="32" customWidth="1"/>
    <col min="12290" max="12290" width="15.81640625" style="32" customWidth="1"/>
    <col min="12291" max="12292" width="13.81640625" style="32" customWidth="1"/>
    <col min="12293" max="12293" width="14.1796875" style="32" customWidth="1"/>
    <col min="12294" max="12542" width="11.26953125" style="32"/>
    <col min="12543" max="12543" width="0" style="32" hidden="1" customWidth="1"/>
    <col min="12544" max="12544" width="53.26953125" style="32" customWidth="1"/>
    <col min="12545" max="12545" width="7" style="32" customWidth="1"/>
    <col min="12546" max="12546" width="15.81640625" style="32" customWidth="1"/>
    <col min="12547" max="12548" width="13.81640625" style="32" customWidth="1"/>
    <col min="12549" max="12549" width="14.1796875" style="32" customWidth="1"/>
    <col min="12550" max="12798" width="11.26953125" style="32"/>
    <col min="12799" max="12799" width="0" style="32" hidden="1" customWidth="1"/>
    <col min="12800" max="12800" width="53.26953125" style="32" customWidth="1"/>
    <col min="12801" max="12801" width="7" style="32" customWidth="1"/>
    <col min="12802" max="12802" width="15.81640625" style="32" customWidth="1"/>
    <col min="12803" max="12804" width="13.81640625" style="32" customWidth="1"/>
    <col min="12805" max="12805" width="14.1796875" style="32" customWidth="1"/>
    <col min="12806" max="13054" width="11.26953125" style="32"/>
    <col min="13055" max="13055" width="0" style="32" hidden="1" customWidth="1"/>
    <col min="13056" max="13056" width="53.26953125" style="32" customWidth="1"/>
    <col min="13057" max="13057" width="7" style="32" customWidth="1"/>
    <col min="13058" max="13058" width="15.81640625" style="32" customWidth="1"/>
    <col min="13059" max="13060" width="13.81640625" style="32" customWidth="1"/>
    <col min="13061" max="13061" width="14.1796875" style="32" customWidth="1"/>
    <col min="13062" max="13310" width="11.26953125" style="32"/>
    <col min="13311" max="13311" width="0" style="32" hidden="1" customWidth="1"/>
    <col min="13312" max="13312" width="53.26953125" style="32" customWidth="1"/>
    <col min="13313" max="13313" width="7" style="32" customWidth="1"/>
    <col min="13314" max="13314" width="15.81640625" style="32" customWidth="1"/>
    <col min="13315" max="13316" width="13.81640625" style="32" customWidth="1"/>
    <col min="13317" max="13317" width="14.1796875" style="32" customWidth="1"/>
    <col min="13318" max="13566" width="11.26953125" style="32"/>
    <col min="13567" max="13567" width="0" style="32" hidden="1" customWidth="1"/>
    <col min="13568" max="13568" width="53.26953125" style="32" customWidth="1"/>
    <col min="13569" max="13569" width="7" style="32" customWidth="1"/>
    <col min="13570" max="13570" width="15.81640625" style="32" customWidth="1"/>
    <col min="13571" max="13572" width="13.81640625" style="32" customWidth="1"/>
    <col min="13573" max="13573" width="14.1796875" style="32" customWidth="1"/>
    <col min="13574" max="13822" width="11.26953125" style="32"/>
    <col min="13823" max="13823" width="0" style="32" hidden="1" customWidth="1"/>
    <col min="13824" max="13824" width="53.26953125" style="32" customWidth="1"/>
    <col min="13825" max="13825" width="7" style="32" customWidth="1"/>
    <col min="13826" max="13826" width="15.81640625" style="32" customWidth="1"/>
    <col min="13827" max="13828" width="13.81640625" style="32" customWidth="1"/>
    <col min="13829" max="13829" width="14.1796875" style="32" customWidth="1"/>
    <col min="13830" max="14078" width="11.26953125" style="32"/>
    <col min="14079" max="14079" width="0" style="32" hidden="1" customWidth="1"/>
    <col min="14080" max="14080" width="53.26953125" style="32" customWidth="1"/>
    <col min="14081" max="14081" width="7" style="32" customWidth="1"/>
    <col min="14082" max="14082" width="15.81640625" style="32" customWidth="1"/>
    <col min="14083" max="14084" width="13.81640625" style="32" customWidth="1"/>
    <col min="14085" max="14085" width="14.1796875" style="32" customWidth="1"/>
    <col min="14086" max="14334" width="11.26953125" style="32"/>
    <col min="14335" max="14335" width="0" style="32" hidden="1" customWidth="1"/>
    <col min="14336" max="14336" width="53.26953125" style="32" customWidth="1"/>
    <col min="14337" max="14337" width="7" style="32" customWidth="1"/>
    <col min="14338" max="14338" width="15.81640625" style="32" customWidth="1"/>
    <col min="14339" max="14340" width="13.81640625" style="32" customWidth="1"/>
    <col min="14341" max="14341" width="14.1796875" style="32" customWidth="1"/>
    <col min="14342" max="14590" width="11.26953125" style="32"/>
    <col min="14591" max="14591" width="0" style="32" hidden="1" customWidth="1"/>
    <col min="14592" max="14592" width="53.26953125" style="32" customWidth="1"/>
    <col min="14593" max="14593" width="7" style="32" customWidth="1"/>
    <col min="14594" max="14594" width="15.81640625" style="32" customWidth="1"/>
    <col min="14595" max="14596" width="13.81640625" style="32" customWidth="1"/>
    <col min="14597" max="14597" width="14.1796875" style="32" customWidth="1"/>
    <col min="14598" max="14846" width="11.26953125" style="32"/>
    <col min="14847" max="14847" width="0" style="32" hidden="1" customWidth="1"/>
    <col min="14848" max="14848" width="53.26953125" style="32" customWidth="1"/>
    <col min="14849" max="14849" width="7" style="32" customWidth="1"/>
    <col min="14850" max="14850" width="15.81640625" style="32" customWidth="1"/>
    <col min="14851" max="14852" width="13.81640625" style="32" customWidth="1"/>
    <col min="14853" max="14853" width="14.1796875" style="32" customWidth="1"/>
    <col min="14854" max="15102" width="11.26953125" style="32"/>
    <col min="15103" max="15103" width="0" style="32" hidden="1" customWidth="1"/>
    <col min="15104" max="15104" width="53.26953125" style="32" customWidth="1"/>
    <col min="15105" max="15105" width="7" style="32" customWidth="1"/>
    <col min="15106" max="15106" width="15.81640625" style="32" customWidth="1"/>
    <col min="15107" max="15108" width="13.81640625" style="32" customWidth="1"/>
    <col min="15109" max="15109" width="14.1796875" style="32" customWidth="1"/>
    <col min="15110" max="15358" width="11.26953125" style="32"/>
    <col min="15359" max="15359" width="0" style="32" hidden="1" customWidth="1"/>
    <col min="15360" max="15360" width="53.26953125" style="32" customWidth="1"/>
    <col min="15361" max="15361" width="7" style="32" customWidth="1"/>
    <col min="15362" max="15362" width="15.81640625" style="32" customWidth="1"/>
    <col min="15363" max="15364" width="13.81640625" style="32" customWidth="1"/>
    <col min="15365" max="15365" width="14.1796875" style="32" customWidth="1"/>
    <col min="15366" max="15614" width="11.26953125" style="32"/>
    <col min="15615" max="15615" width="0" style="32" hidden="1" customWidth="1"/>
    <col min="15616" max="15616" width="53.26953125" style="32" customWidth="1"/>
    <col min="15617" max="15617" width="7" style="32" customWidth="1"/>
    <col min="15618" max="15618" width="15.81640625" style="32" customWidth="1"/>
    <col min="15619" max="15620" width="13.81640625" style="32" customWidth="1"/>
    <col min="15621" max="15621" width="14.1796875" style="32" customWidth="1"/>
    <col min="15622" max="15870" width="11.26953125" style="32"/>
    <col min="15871" max="15871" width="0" style="32" hidden="1" customWidth="1"/>
    <col min="15872" max="15872" width="53.26953125" style="32" customWidth="1"/>
    <col min="15873" max="15873" width="7" style="32" customWidth="1"/>
    <col min="15874" max="15874" width="15.81640625" style="32" customWidth="1"/>
    <col min="15875" max="15876" width="13.81640625" style="32" customWidth="1"/>
    <col min="15877" max="15877" width="14.1796875" style="32" customWidth="1"/>
    <col min="15878" max="16126" width="11.26953125" style="32"/>
    <col min="16127" max="16127" width="0" style="32" hidden="1" customWidth="1"/>
    <col min="16128" max="16128" width="53.26953125" style="32" customWidth="1"/>
    <col min="16129" max="16129" width="7" style="32" customWidth="1"/>
    <col min="16130" max="16130" width="15.81640625" style="32" customWidth="1"/>
    <col min="16131" max="16132" width="13.81640625" style="32" customWidth="1"/>
    <col min="16133" max="16133" width="14.1796875" style="32" customWidth="1"/>
    <col min="16134" max="16384" width="11.26953125" style="32"/>
  </cols>
  <sheetData>
    <row r="1" spans="1:136" s="45" customFormat="1" ht="18.5" x14ac:dyDescent="0.45">
      <c r="A1" s="215" t="s">
        <v>72</v>
      </c>
      <c r="B1" s="215"/>
      <c r="C1" s="215"/>
      <c r="D1" s="215"/>
      <c r="E1" s="215"/>
    </row>
    <row r="2" spans="1:136" s="45" customFormat="1" ht="18.5" x14ac:dyDescent="0.45">
      <c r="A2" s="215" t="s">
        <v>58</v>
      </c>
      <c r="B2" s="215"/>
      <c r="C2" s="215"/>
      <c r="D2" s="215"/>
      <c r="E2" s="215"/>
    </row>
    <row r="3" spans="1:136" ht="15" thickBot="1" x14ac:dyDescent="0.4">
      <c r="A3" s="37"/>
      <c r="B3" s="37"/>
      <c r="C3" s="37"/>
      <c r="D3" s="37"/>
      <c r="E3" s="62"/>
      <c r="F3" s="37"/>
      <c r="G3" s="37"/>
      <c r="H3" s="37"/>
    </row>
    <row r="4" spans="1:136" s="61" customFormat="1" ht="60.65" customHeight="1" x14ac:dyDescent="0.35">
      <c r="A4" s="57" t="s">
        <v>59</v>
      </c>
      <c r="B4" s="58" t="s">
        <v>7</v>
      </c>
      <c r="C4" s="59" t="s">
        <v>60</v>
      </c>
      <c r="D4" s="59" t="s">
        <v>61</v>
      </c>
      <c r="E4" s="60" t="s">
        <v>73</v>
      </c>
    </row>
    <row r="5" spans="1:136" s="38" customFormat="1" x14ac:dyDescent="0.35">
      <c r="A5" s="42"/>
      <c r="B5" s="39" t="s">
        <v>8</v>
      </c>
      <c r="C5" s="43">
        <v>110</v>
      </c>
      <c r="D5" s="43" t="s">
        <v>23</v>
      </c>
      <c r="E5" s="41">
        <v>3.11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</row>
    <row r="6" spans="1:136" s="38" customFormat="1" x14ac:dyDescent="0.35">
      <c r="A6" s="42"/>
      <c r="B6" s="39" t="s">
        <v>62</v>
      </c>
      <c r="C6" s="40">
        <v>160</v>
      </c>
      <c r="D6" s="40" t="s">
        <v>23</v>
      </c>
      <c r="E6" s="41">
        <v>0.5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</row>
    <row r="7" spans="1:136" s="38" customFormat="1" x14ac:dyDescent="0.35">
      <c r="B7" s="39" t="s">
        <v>85</v>
      </c>
      <c r="C7" s="40">
        <v>210</v>
      </c>
      <c r="D7" s="40" t="s">
        <v>63</v>
      </c>
      <c r="E7" s="41">
        <v>3.22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</row>
    <row r="8" spans="1:136" s="38" customFormat="1" x14ac:dyDescent="0.35">
      <c r="A8" s="44"/>
      <c r="B8" s="39" t="s">
        <v>74</v>
      </c>
      <c r="C8" s="40">
        <v>220</v>
      </c>
      <c r="D8" s="40" t="s">
        <v>63</v>
      </c>
      <c r="E8" s="41">
        <v>1.75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</row>
    <row r="9" spans="1:136" s="38" customFormat="1" x14ac:dyDescent="0.35">
      <c r="A9" s="44"/>
      <c r="B9" s="39" t="s">
        <v>5</v>
      </c>
      <c r="C9" s="40">
        <v>310</v>
      </c>
      <c r="D9" s="40" t="s">
        <v>6</v>
      </c>
      <c r="E9" s="41">
        <v>1.56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</row>
    <row r="10" spans="1:136" s="38" customFormat="1" x14ac:dyDescent="0.35">
      <c r="A10" s="44"/>
      <c r="B10" s="39" t="s">
        <v>9</v>
      </c>
      <c r="C10" s="40">
        <v>550</v>
      </c>
      <c r="D10" s="40" t="s">
        <v>23</v>
      </c>
      <c r="E10" s="41">
        <v>0.85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</row>
    <row r="11" spans="1:136" s="38" customFormat="1" x14ac:dyDescent="0.35">
      <c r="B11" s="39" t="s">
        <v>4</v>
      </c>
      <c r="C11" s="40">
        <v>710</v>
      </c>
      <c r="D11" s="40" t="s">
        <v>23</v>
      </c>
      <c r="E11" s="41">
        <v>6.6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</row>
    <row r="12" spans="1:136" s="38" customFormat="1" ht="15" thickBot="1" x14ac:dyDescent="0.4">
      <c r="B12" s="63" t="s">
        <v>75</v>
      </c>
      <c r="C12" s="64">
        <v>820</v>
      </c>
      <c r="D12" s="64" t="s">
        <v>23</v>
      </c>
      <c r="E12" s="65">
        <v>5.3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</row>
    <row r="13" spans="1:136" x14ac:dyDescent="0.35">
      <c r="A13" s="46"/>
    </row>
  </sheetData>
  <sheetProtection algorithmName="SHA-512" hashValue="HX2XASLUS2pcgl66TByrCEVorvng6l6s2zaNi91JkAo2jsfXkmakDfhvSkBQiqwtTrOKuZRw7lxAj4qR8OXqSQ==" saltValue="cHVQZP3EDJ5IaJ7GcoLysQ==" spinCount="100000" sheet="1" selectLockedCells="1"/>
  <mergeCells count="2">
    <mergeCell ref="A1:E1"/>
    <mergeCell ref="A2:E2"/>
  </mergeCells>
  <pageMargins left="0.7" right="0.7" top="0.75" bottom="0.75" header="0.3" footer="0.3"/>
  <pageSetup paperSize="4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1"/>
  <sheetViews>
    <sheetView workbookViewId="0">
      <selection activeCell="E20" sqref="E20"/>
    </sheetView>
  </sheetViews>
  <sheetFormatPr defaultRowHeight="14.5" x14ac:dyDescent="0.35"/>
  <cols>
    <col min="1" max="1" width="26.81640625" bestFit="1" customWidth="1"/>
    <col min="2" max="2" width="19.81640625" customWidth="1"/>
  </cols>
  <sheetData>
    <row r="1" spans="1:2" ht="22.5" customHeight="1" x14ac:dyDescent="0.35">
      <c r="A1" s="9" t="s">
        <v>31</v>
      </c>
      <c r="B1" s="9" t="s">
        <v>7</v>
      </c>
    </row>
    <row r="2" spans="1:2" x14ac:dyDescent="0.35">
      <c r="A2" s="74" t="s">
        <v>32</v>
      </c>
      <c r="B2" t="s">
        <v>8</v>
      </c>
    </row>
    <row r="3" spans="1:2" x14ac:dyDescent="0.35">
      <c r="A3" s="74" t="s">
        <v>76</v>
      </c>
      <c r="B3" t="s">
        <v>62</v>
      </c>
    </row>
    <row r="4" spans="1:2" x14ac:dyDescent="0.35">
      <c r="A4" s="74" t="s">
        <v>77</v>
      </c>
      <c r="B4" t="s">
        <v>85</v>
      </c>
    </row>
    <row r="5" spans="1:2" x14ac:dyDescent="0.35">
      <c r="A5" s="74" t="s">
        <v>78</v>
      </c>
      <c r="B5" t="s">
        <v>74</v>
      </c>
    </row>
    <row r="6" spans="1:2" x14ac:dyDescent="0.35">
      <c r="A6" s="74" t="s">
        <v>79</v>
      </c>
      <c r="B6" t="s">
        <v>5</v>
      </c>
    </row>
    <row r="7" spans="1:2" x14ac:dyDescent="0.35">
      <c r="A7" s="74" t="s">
        <v>80</v>
      </c>
      <c r="B7" t="s">
        <v>9</v>
      </c>
    </row>
    <row r="8" spans="1:2" x14ac:dyDescent="0.35">
      <c r="A8" s="66" t="s">
        <v>84</v>
      </c>
      <c r="B8" t="s">
        <v>4</v>
      </c>
    </row>
    <row r="9" spans="1:2" ht="15" customHeight="1" x14ac:dyDescent="0.35">
      <c r="A9" s="11"/>
      <c r="B9" t="s">
        <v>75</v>
      </c>
    </row>
    <row r="10" spans="1:2" x14ac:dyDescent="0.35">
      <c r="A10" s="11"/>
      <c r="B10" s="1"/>
    </row>
    <row r="11" spans="1:2" x14ac:dyDescent="0.35">
      <c r="A11" s="11"/>
      <c r="B11" s="1"/>
    </row>
    <row r="12" spans="1:2" x14ac:dyDescent="0.35">
      <c r="A12" s="11"/>
      <c r="B12" s="1"/>
    </row>
    <row r="13" spans="1:2" x14ac:dyDescent="0.35">
      <c r="B13" s="1"/>
    </row>
    <row r="14" spans="1:2" x14ac:dyDescent="0.35">
      <c r="B14" s="1"/>
    </row>
    <row r="15" spans="1:2" x14ac:dyDescent="0.35">
      <c r="B15" s="1"/>
    </row>
    <row r="16" spans="1:2" x14ac:dyDescent="0.35">
      <c r="B16" s="1"/>
    </row>
    <row r="17" spans="2:2" x14ac:dyDescent="0.35">
      <c r="B17" s="1"/>
    </row>
    <row r="18" spans="2:2" x14ac:dyDescent="0.35">
      <c r="B18" s="1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x14ac:dyDescent="0.35">
      <c r="B25" s="1"/>
    </row>
    <row r="26" spans="2:2" x14ac:dyDescent="0.35">
      <c r="B26" s="1"/>
    </row>
    <row r="27" spans="2:2" x14ac:dyDescent="0.35">
      <c r="B27" s="1"/>
    </row>
    <row r="28" spans="2:2" x14ac:dyDescent="0.35">
      <c r="B28" s="1"/>
    </row>
    <row r="29" spans="2:2" x14ac:dyDescent="0.35">
      <c r="B29" s="1"/>
    </row>
    <row r="30" spans="2:2" x14ac:dyDescent="0.35">
      <c r="B30" s="1"/>
    </row>
    <row r="31" spans="2:2" x14ac:dyDescent="0.35">
      <c r="B31" s="1"/>
    </row>
    <row r="32" spans="2:2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  <row r="42" spans="2:2" x14ac:dyDescent="0.35">
      <c r="B42" s="2"/>
    </row>
    <row r="43" spans="2:2" x14ac:dyDescent="0.35">
      <c r="B43" s="2"/>
    </row>
    <row r="45" spans="2:2" x14ac:dyDescent="0.35">
      <c r="B45" s="2"/>
    </row>
    <row r="46" spans="2:2" x14ac:dyDescent="0.35">
      <c r="B46" s="2"/>
    </row>
    <row r="47" spans="2:2" x14ac:dyDescent="0.35">
      <c r="B47" s="2"/>
    </row>
    <row r="48" spans="2:2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</sheetData>
  <sheetProtection algorithmName="SHA-512" hashValue="nF9jCt6JI0aMaSowpqMAw1EK+dfP1DKBPd1QOxk1aDmZI7+3e9m7v5HiNL50w93glTYAaHV/1CUDYI0acUX8LA==" saltValue="Xsvk4rgnF2wl4iZZqqepWw==" spinCount="100000" sheet="1" selectLockedCells="1" selectUnlockedCells="1"/>
  <sortState ref="B45:B50">
    <sortCondition ref="B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Impact Fee Worksheet</vt:lpstr>
      <vt:lpstr>Service Areas</vt:lpstr>
      <vt:lpstr>Collection Rates</vt:lpstr>
      <vt:lpstr>Land Use Equivalency Table</vt:lpstr>
      <vt:lpstr>Hidden</vt:lpstr>
      <vt:lpstr>LandUseCat</vt:lpstr>
      <vt:lpstr>'Impact Fee Worksheet'!Print_Area</vt:lpstr>
      <vt:lpstr>'Land Use Equivalency Table'!Print_Area</vt:lpstr>
      <vt:lpstr>Roadway_Service</vt:lpstr>
    </vt:vector>
  </TitlesOfParts>
  <Company>Freese and Nichols,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Herrig</dc:creator>
  <cp:lastModifiedBy>Chris Snapp</cp:lastModifiedBy>
  <cp:lastPrinted>2025-01-09T19:43:59Z</cp:lastPrinted>
  <dcterms:created xsi:type="dcterms:W3CDTF">2014-07-08T20:19:59Z</dcterms:created>
  <dcterms:modified xsi:type="dcterms:W3CDTF">2025-01-10T20:10:31Z</dcterms:modified>
</cp:coreProperties>
</file>